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pivotTables/pivotTable1.xml" ContentType="application/vnd.openxmlformats-officedocument.spreadsheetml.pivotTable+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20" windowWidth="23955" windowHeight="9030" activeTab="3"/>
  </bookViews>
  <sheets>
    <sheet name="AP Physics C" sheetId="1" r:id="rId1"/>
    <sheet name="AP Physics 1" sheetId="2" r:id="rId2"/>
    <sheet name="AP Physics 2" sheetId="3" r:id="rId3"/>
    <sheet name="Everybody" sheetId="8" r:id="rId4"/>
    <sheet name="Worksheet" sheetId="7" r:id="rId5"/>
  </sheets>
  <calcPr calcId="125725"/>
  <pivotCaches>
    <pivotCache cacheId="0" r:id="rId6"/>
  </pivotCaches>
</workbook>
</file>

<file path=xl/calcChain.xml><?xml version="1.0" encoding="utf-8"?>
<calcChain xmlns="http://schemas.openxmlformats.org/spreadsheetml/2006/main">
  <c r="H2" i="1"/>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G2" i="3"/>
  <c r="G3"/>
  <c r="G4"/>
  <c r="G5"/>
  <c r="G6"/>
  <c r="G7"/>
  <c r="G8"/>
  <c r="G9"/>
  <c r="G10"/>
  <c r="G11"/>
  <c r="G12"/>
  <c r="G13"/>
  <c r="G14"/>
  <c r="G15"/>
  <c r="G16"/>
  <c r="G17"/>
  <c r="G18"/>
  <c r="K14" i="8"/>
  <c r="L14"/>
  <c r="J14"/>
  <c r="K11"/>
  <c r="L11"/>
  <c r="J11"/>
  <c r="F2" l="1"/>
  <c r="F3"/>
  <c r="F4"/>
  <c r="Q63" i="2"/>
  <c r="I63" s="1"/>
  <c r="Q62"/>
  <c r="I62" s="1"/>
  <c r="Q61"/>
  <c r="I61" s="1"/>
  <c r="Q60"/>
  <c r="I60" s="1"/>
  <c r="Q59"/>
  <c r="I59" s="1"/>
  <c r="Q58"/>
  <c r="I58" s="1"/>
  <c r="Q57"/>
  <c r="I57" s="1"/>
  <c r="Q56"/>
  <c r="I56" s="1"/>
  <c r="Q55"/>
  <c r="I55" s="1"/>
  <c r="Q54"/>
  <c r="I54" s="1"/>
  <c r="Q53"/>
  <c r="I53" s="1"/>
  <c r="Q52"/>
  <c r="I52" s="1"/>
  <c r="Q51"/>
  <c r="I51" s="1"/>
  <c r="Q50"/>
  <c r="I50" s="1"/>
  <c r="Q49"/>
  <c r="I49" s="1"/>
  <c r="Q48"/>
  <c r="I48" s="1"/>
  <c r="Q47"/>
  <c r="I47" s="1"/>
  <c r="Q46"/>
  <c r="I46" s="1"/>
  <c r="Q45"/>
  <c r="I45"/>
  <c r="Q44"/>
  <c r="I44" s="1"/>
  <c r="Q43"/>
  <c r="I43" s="1"/>
  <c r="Q42"/>
  <c r="I42" s="1"/>
  <c r="Q41"/>
  <c r="I41" s="1"/>
  <c r="Q40"/>
  <c r="I40" s="1"/>
  <c r="Q39"/>
  <c r="I39" s="1"/>
  <c r="Q38"/>
  <c r="I38" s="1"/>
  <c r="Q37"/>
  <c r="I37" s="1"/>
  <c r="Q36"/>
  <c r="I36" s="1"/>
  <c r="Q35"/>
  <c r="I35" s="1"/>
  <c r="Q34"/>
  <c r="I34" s="1"/>
  <c r="Q33"/>
  <c r="I33" s="1"/>
  <c r="Q32"/>
  <c r="I32" s="1"/>
  <c r="Q31"/>
  <c r="I31" s="1"/>
  <c r="Q30"/>
  <c r="I30" s="1"/>
  <c r="Q29"/>
  <c r="I29" s="1"/>
  <c r="Q28"/>
  <c r="I28" s="1"/>
  <c r="Q27"/>
  <c r="I27" s="1"/>
  <c r="Q26"/>
  <c r="I26" s="1"/>
  <c r="Q25"/>
  <c r="I25" s="1"/>
  <c r="Q24"/>
  <c r="I24" s="1"/>
  <c r="D63"/>
  <c r="R63" s="1"/>
  <c r="G63"/>
  <c r="H63" s="1"/>
  <c r="D62"/>
  <c r="R62" s="1"/>
  <c r="G62"/>
  <c r="H62" s="1"/>
  <c r="D61"/>
  <c r="R61" s="1"/>
  <c r="G61"/>
  <c r="H61" s="1"/>
  <c r="D60"/>
  <c r="R60" s="1"/>
  <c r="G60"/>
  <c r="H60" s="1"/>
  <c r="D59"/>
  <c r="R59" s="1"/>
  <c r="G59"/>
  <c r="H59" s="1"/>
  <c r="D58"/>
  <c r="R58" s="1"/>
  <c r="G58"/>
  <c r="H58" s="1"/>
  <c r="D57"/>
  <c r="R57" s="1"/>
  <c r="G57"/>
  <c r="H57" s="1"/>
  <c r="D56"/>
  <c r="R56" s="1"/>
  <c r="G56"/>
  <c r="H56" s="1"/>
  <c r="D55"/>
  <c r="R55" s="1"/>
  <c r="G55"/>
  <c r="H55" s="1"/>
  <c r="D54"/>
  <c r="R54" s="1"/>
  <c r="G54"/>
  <c r="H54" s="1"/>
  <c r="D53"/>
  <c r="R53" s="1"/>
  <c r="G53"/>
  <c r="H53" s="1"/>
  <c r="D52"/>
  <c r="R52" s="1"/>
  <c r="G52"/>
  <c r="H52" s="1"/>
  <c r="D51"/>
  <c r="R51" s="1"/>
  <c r="G51"/>
  <c r="H51" s="1"/>
  <c r="D50"/>
  <c r="R50" s="1"/>
  <c r="G50"/>
  <c r="H50" s="1"/>
  <c r="D49"/>
  <c r="R49" s="1"/>
  <c r="G49"/>
  <c r="H49" s="1"/>
  <c r="D48"/>
  <c r="R48" s="1"/>
  <c r="G48"/>
  <c r="H48" s="1"/>
  <c r="D47"/>
  <c r="R47" s="1"/>
  <c r="G47"/>
  <c r="H47" s="1"/>
  <c r="D46"/>
  <c r="R46" s="1"/>
  <c r="G46"/>
  <c r="H46" s="1"/>
  <c r="D45"/>
  <c r="R45" s="1"/>
  <c r="G45"/>
  <c r="H45" s="1"/>
  <c r="D44"/>
  <c r="R44" s="1"/>
  <c r="G44"/>
  <c r="H44" s="1"/>
  <c r="D43"/>
  <c r="R43" s="1"/>
  <c r="G43"/>
  <c r="H43" s="1"/>
  <c r="D42"/>
  <c r="R42" s="1"/>
  <c r="G42"/>
  <c r="H42" s="1"/>
  <c r="D41"/>
  <c r="R41" s="1"/>
  <c r="G41"/>
  <c r="H41" s="1"/>
  <c r="D40"/>
  <c r="R40" s="1"/>
  <c r="G40"/>
  <c r="H40" s="1"/>
  <c r="D39"/>
  <c r="R39" s="1"/>
  <c r="G39"/>
  <c r="H39" s="1"/>
  <c r="D38"/>
  <c r="R38" s="1"/>
  <c r="G38"/>
  <c r="H38" s="1"/>
  <c r="D37"/>
  <c r="R37" s="1"/>
  <c r="G37"/>
  <c r="H37" s="1"/>
  <c r="D36"/>
  <c r="R36" s="1"/>
  <c r="G36"/>
  <c r="H36" s="1"/>
  <c r="D35"/>
  <c r="R35" s="1"/>
  <c r="G35"/>
  <c r="H35" s="1"/>
  <c r="D34"/>
  <c r="R34" s="1"/>
  <c r="G34"/>
  <c r="H34" s="1"/>
  <c r="D33"/>
  <c r="R33" s="1"/>
  <c r="G33"/>
  <c r="H33" s="1"/>
  <c r="D32"/>
  <c r="R32" s="1"/>
  <c r="G32"/>
  <c r="H32" s="1"/>
  <c r="D31"/>
  <c r="R31" s="1"/>
  <c r="G31"/>
  <c r="H31" s="1"/>
  <c r="D30"/>
  <c r="R30" s="1"/>
  <c r="G30"/>
  <c r="H30" s="1"/>
  <c r="D29"/>
  <c r="R29" s="1"/>
  <c r="G29"/>
  <c r="H29" s="1"/>
  <c r="D28"/>
  <c r="R28" s="1"/>
  <c r="G28"/>
  <c r="H28" s="1"/>
  <c r="D27"/>
  <c r="R27" s="1"/>
  <c r="G27"/>
  <c r="H27" s="1"/>
  <c r="D26"/>
  <c r="R26" s="1"/>
  <c r="G26"/>
  <c r="H26" s="1"/>
  <c r="D25"/>
  <c r="R25" s="1"/>
  <c r="G25"/>
  <c r="H25" s="1"/>
  <c r="D24"/>
  <c r="R24" s="1"/>
  <c r="G24"/>
  <c r="H24" s="1"/>
  <c r="Q18" i="3"/>
  <c r="I18" s="1"/>
  <c r="D18"/>
  <c r="R18" s="1"/>
  <c r="H18"/>
  <c r="F35" i="1" l="1"/>
  <c r="J35" s="1"/>
  <c r="F36"/>
  <c r="F37"/>
  <c r="F38"/>
  <c r="F39"/>
  <c r="J39" s="1"/>
  <c r="F40"/>
  <c r="J40" s="1"/>
  <c r="F41"/>
  <c r="J41" s="1"/>
  <c r="F42"/>
  <c r="F43"/>
  <c r="J43" s="1"/>
  <c r="F44"/>
  <c r="F45"/>
  <c r="F46"/>
  <c r="F47"/>
  <c r="J47" s="1"/>
  <c r="F48"/>
  <c r="J48" s="1"/>
  <c r="F49"/>
  <c r="J49" s="1"/>
  <c r="F50"/>
  <c r="F51"/>
  <c r="J51" s="1"/>
  <c r="F52"/>
  <c r="F53"/>
  <c r="F54"/>
  <c r="F55"/>
  <c r="J55" s="1"/>
  <c r="F56"/>
  <c r="J56" s="1"/>
  <c r="F57"/>
  <c r="J57" s="1"/>
  <c r="F58"/>
  <c r="F59"/>
  <c r="J59" s="1"/>
  <c r="F60"/>
  <c r="F61"/>
  <c r="J61" s="1"/>
  <c r="F62"/>
  <c r="J36"/>
  <c r="J37"/>
  <c r="J38"/>
  <c r="J42"/>
  <c r="J44"/>
  <c r="J45"/>
  <c r="J46"/>
  <c r="J50"/>
  <c r="J52"/>
  <c r="J53"/>
  <c r="J54"/>
  <c r="J58"/>
  <c r="J60"/>
  <c r="J62"/>
  <c r="I54"/>
  <c r="I55"/>
  <c r="I56"/>
  <c r="I57"/>
  <c r="I58"/>
  <c r="I59"/>
  <c r="I60"/>
  <c r="I61"/>
  <c r="I62"/>
  <c r="D54"/>
  <c r="D55"/>
  <c r="D56"/>
  <c r="D57"/>
  <c r="D58"/>
  <c r="D59"/>
  <c r="D60"/>
  <c r="D61"/>
  <c r="D62"/>
  <c r="D53"/>
  <c r="R53" s="1"/>
  <c r="I53"/>
  <c r="D52"/>
  <c r="R52" s="1"/>
  <c r="I52"/>
  <c r="D51"/>
  <c r="R51" s="1"/>
  <c r="I51"/>
  <c r="D50"/>
  <c r="R50" s="1"/>
  <c r="I50"/>
  <c r="D49"/>
  <c r="R49" s="1"/>
  <c r="I49"/>
  <c r="D2" i="2"/>
  <c r="R2" s="1"/>
  <c r="D3"/>
  <c r="D4"/>
  <c r="D5"/>
  <c r="D6"/>
  <c r="R6" s="1"/>
  <c r="D7"/>
  <c r="D8"/>
  <c r="R8" s="1"/>
  <c r="D9"/>
  <c r="D10"/>
  <c r="R10" s="1"/>
  <c r="D11"/>
  <c r="D12"/>
  <c r="D13"/>
  <c r="D14"/>
  <c r="R14" s="1"/>
  <c r="D15"/>
  <c r="D35" i="1"/>
  <c r="R35" s="1"/>
  <c r="D36"/>
  <c r="R36" s="1"/>
  <c r="D37"/>
  <c r="R37" s="1"/>
  <c r="D38"/>
  <c r="R38" s="1"/>
  <c r="D39"/>
  <c r="R39" s="1"/>
  <c r="D40"/>
  <c r="D41"/>
  <c r="R41" s="1"/>
  <c r="D42"/>
  <c r="R42" s="1"/>
  <c r="D43"/>
  <c r="D44"/>
  <c r="R44" s="1"/>
  <c r="D45"/>
  <c r="R45" s="1"/>
  <c r="D46"/>
  <c r="R46" s="1"/>
  <c r="D47"/>
  <c r="R47" s="1"/>
  <c r="D48"/>
  <c r="R48" s="1"/>
  <c r="R43"/>
  <c r="I48"/>
  <c r="I47"/>
  <c r="I46"/>
  <c r="I45"/>
  <c r="I44"/>
  <c r="I43"/>
  <c r="I42"/>
  <c r="I41"/>
  <c r="R40"/>
  <c r="I40"/>
  <c r="I39"/>
  <c r="I38"/>
  <c r="I37"/>
  <c r="I36"/>
  <c r="I35"/>
  <c r="F32"/>
  <c r="J32" s="1"/>
  <c r="F33"/>
  <c r="J33" s="1"/>
  <c r="F34"/>
  <c r="J34" s="1"/>
  <c r="D34"/>
  <c r="R34" s="1"/>
  <c r="I34"/>
  <c r="D33"/>
  <c r="R33" s="1"/>
  <c r="I33"/>
  <c r="D32"/>
  <c r="R32" s="1"/>
  <c r="I32"/>
  <c r="D22" i="8"/>
  <c r="E22"/>
  <c r="I3" i="1"/>
  <c r="I4"/>
  <c r="I6"/>
  <c r="I7"/>
  <c r="I8"/>
  <c r="I10"/>
  <c r="I11"/>
  <c r="I12"/>
  <c r="I14"/>
  <c r="I15"/>
  <c r="I16"/>
  <c r="I17"/>
  <c r="I18"/>
  <c r="I19"/>
  <c r="I20"/>
  <c r="I21"/>
  <c r="I22"/>
  <c r="I23"/>
  <c r="I25"/>
  <c r="I26"/>
  <c r="I27"/>
  <c r="I28"/>
  <c r="I30"/>
  <c r="I31"/>
  <c r="G3" i="2"/>
  <c r="H3" s="1"/>
  <c r="G4"/>
  <c r="H4" s="1"/>
  <c r="G5"/>
  <c r="H5" s="1"/>
  <c r="G6"/>
  <c r="H6" s="1"/>
  <c r="G7"/>
  <c r="H7" s="1"/>
  <c r="G8"/>
  <c r="H8" s="1"/>
  <c r="G9"/>
  <c r="G10"/>
  <c r="H10" s="1"/>
  <c r="G11"/>
  <c r="H11" s="1"/>
  <c r="G12"/>
  <c r="H12" s="1"/>
  <c r="G13"/>
  <c r="H13" s="1"/>
  <c r="G14"/>
  <c r="H14" s="1"/>
  <c r="G15"/>
  <c r="H15" s="1"/>
  <c r="G16"/>
  <c r="H16" s="1"/>
  <c r="G17"/>
  <c r="H17" s="1"/>
  <c r="G18"/>
  <c r="H18" s="1"/>
  <c r="G19"/>
  <c r="H19" s="1"/>
  <c r="G20"/>
  <c r="H20" s="1"/>
  <c r="G21"/>
  <c r="H21" s="1"/>
  <c r="G22"/>
  <c r="H22" s="1"/>
  <c r="G23"/>
  <c r="H23" s="1"/>
  <c r="G2"/>
  <c r="H9"/>
  <c r="H3" i="3"/>
  <c r="H4"/>
  <c r="H5"/>
  <c r="H6"/>
  <c r="H7"/>
  <c r="H8"/>
  <c r="H9"/>
  <c r="H10"/>
  <c r="H11"/>
  <c r="H12"/>
  <c r="H13"/>
  <c r="H14"/>
  <c r="H16"/>
  <c r="H17"/>
  <c r="H15"/>
  <c r="I24" i="1"/>
  <c r="I5"/>
  <c r="I9"/>
  <c r="I13"/>
  <c r="I29"/>
  <c r="J3" i="8"/>
  <c r="J4"/>
  <c r="J2"/>
  <c r="O19" i="2"/>
  <c r="B19" i="8" s="1"/>
  <c r="O18" i="2"/>
  <c r="B18" i="8" s="1"/>
  <c r="O17" i="2"/>
  <c r="B17" i="8" s="1"/>
  <c r="O16" i="2"/>
  <c r="B16" i="8" s="1"/>
  <c r="O19" i="3"/>
  <c r="O18"/>
  <c r="O17"/>
  <c r="O16"/>
  <c r="O15" i="2"/>
  <c r="B15" i="8" s="1"/>
  <c r="O15" i="3"/>
  <c r="P15" i="1"/>
  <c r="P19"/>
  <c r="P18"/>
  <c r="P17"/>
  <c r="P16"/>
  <c r="R17" i="3"/>
  <c r="F2" i="1"/>
  <c r="J2" s="1"/>
  <c r="Q3" i="3"/>
  <c r="I3" s="1"/>
  <c r="Q4"/>
  <c r="I4" s="1"/>
  <c r="Q5"/>
  <c r="I5" s="1"/>
  <c r="Q6"/>
  <c r="I6" s="1"/>
  <c r="Q7"/>
  <c r="I7" s="1"/>
  <c r="Q8"/>
  <c r="I8" s="1"/>
  <c r="Q9"/>
  <c r="I9" s="1"/>
  <c r="Q10"/>
  <c r="I10" s="1"/>
  <c r="Q11"/>
  <c r="I11" s="1"/>
  <c r="Q12"/>
  <c r="I12" s="1"/>
  <c r="Q13"/>
  <c r="I13" s="1"/>
  <c r="Q14"/>
  <c r="I14" s="1"/>
  <c r="Q15"/>
  <c r="I15" s="1"/>
  <c r="Q16"/>
  <c r="I16" s="1"/>
  <c r="Q17"/>
  <c r="I17" s="1"/>
  <c r="Q2"/>
  <c r="I2" s="1"/>
  <c r="Q3" i="2"/>
  <c r="I3" s="1"/>
  <c r="Q4"/>
  <c r="I4" s="1"/>
  <c r="Q5"/>
  <c r="I5" s="1"/>
  <c r="Q6"/>
  <c r="I6" s="1"/>
  <c r="Q7"/>
  <c r="I7" s="1"/>
  <c r="Q8"/>
  <c r="I8" s="1"/>
  <c r="Q9"/>
  <c r="I9" s="1"/>
  <c r="Q10"/>
  <c r="I10" s="1"/>
  <c r="Q11"/>
  <c r="I11" s="1"/>
  <c r="Q12"/>
  <c r="I12" s="1"/>
  <c r="Q13"/>
  <c r="I13" s="1"/>
  <c r="Q14"/>
  <c r="I14" s="1"/>
  <c r="Q15"/>
  <c r="I15" s="1"/>
  <c r="Q16"/>
  <c r="I16" s="1"/>
  <c r="Q17"/>
  <c r="I17" s="1"/>
  <c r="Q18"/>
  <c r="I18" s="1"/>
  <c r="Q19"/>
  <c r="I19" s="1"/>
  <c r="Q20"/>
  <c r="I20" s="1"/>
  <c r="Q21"/>
  <c r="I21" s="1"/>
  <c r="Q22"/>
  <c r="I22" s="1"/>
  <c r="Q23"/>
  <c r="I23" s="1"/>
  <c r="Q2"/>
  <c r="O12" s="1"/>
  <c r="B12" i="8" s="1"/>
  <c r="F3" i="1"/>
  <c r="J3" s="1"/>
  <c r="F4"/>
  <c r="J4" s="1"/>
  <c r="F5"/>
  <c r="J5" s="1"/>
  <c r="F6"/>
  <c r="J6" s="1"/>
  <c r="F7"/>
  <c r="J7" s="1"/>
  <c r="F8"/>
  <c r="J8" s="1"/>
  <c r="F9"/>
  <c r="J9" s="1"/>
  <c r="F10"/>
  <c r="J10" s="1"/>
  <c r="F11"/>
  <c r="J11" s="1"/>
  <c r="F12"/>
  <c r="J12" s="1"/>
  <c r="F13"/>
  <c r="J13" s="1"/>
  <c r="F14"/>
  <c r="J14" s="1"/>
  <c r="F15"/>
  <c r="J15" s="1"/>
  <c r="F16"/>
  <c r="J16" s="1"/>
  <c r="F17"/>
  <c r="J17" s="1"/>
  <c r="F18"/>
  <c r="J18" s="1"/>
  <c r="F19"/>
  <c r="J19" s="1"/>
  <c r="F20"/>
  <c r="J20" s="1"/>
  <c r="F21"/>
  <c r="J21" s="1"/>
  <c r="F22"/>
  <c r="J22" s="1"/>
  <c r="F23"/>
  <c r="J23" s="1"/>
  <c r="F24"/>
  <c r="J24" s="1"/>
  <c r="F25"/>
  <c r="J25" s="1"/>
  <c r="F26"/>
  <c r="J26" s="1"/>
  <c r="F27"/>
  <c r="J27" s="1"/>
  <c r="F28"/>
  <c r="J28" s="1"/>
  <c r="F29"/>
  <c r="J29" s="1"/>
  <c r="F30"/>
  <c r="J30" s="1"/>
  <c r="F31"/>
  <c r="J31" s="1"/>
  <c r="D3" i="3"/>
  <c r="R3" s="1"/>
  <c r="D4"/>
  <c r="R4" s="1"/>
  <c r="D5"/>
  <c r="R5" s="1"/>
  <c r="D6"/>
  <c r="R6" s="1"/>
  <c r="D7"/>
  <c r="R7" s="1"/>
  <c r="D8"/>
  <c r="R8" s="1"/>
  <c r="D9"/>
  <c r="R9" s="1"/>
  <c r="D10"/>
  <c r="R10" s="1"/>
  <c r="D11"/>
  <c r="R11" s="1"/>
  <c r="D12"/>
  <c r="R12" s="1"/>
  <c r="D13"/>
  <c r="R13" s="1"/>
  <c r="D14"/>
  <c r="R14" s="1"/>
  <c r="D15"/>
  <c r="R15" s="1"/>
  <c r="D16"/>
  <c r="R16" s="1"/>
  <c r="D17"/>
  <c r="D2"/>
  <c r="R2" s="1"/>
  <c r="R3" i="2"/>
  <c r="R4"/>
  <c r="R5"/>
  <c r="R7"/>
  <c r="R9"/>
  <c r="R11"/>
  <c r="R12"/>
  <c r="R13"/>
  <c r="R15"/>
  <c r="D16"/>
  <c r="R16" s="1"/>
  <c r="D17"/>
  <c r="D18"/>
  <c r="R18" s="1"/>
  <c r="D19"/>
  <c r="R19" s="1"/>
  <c r="D20"/>
  <c r="R20" s="1"/>
  <c r="D21"/>
  <c r="R21" s="1"/>
  <c r="D22"/>
  <c r="R22" s="1"/>
  <c r="D23"/>
  <c r="R23" s="1"/>
  <c r="D2" i="1"/>
  <c r="D3"/>
  <c r="R3" s="1"/>
  <c r="D4"/>
  <c r="R4" s="1"/>
  <c r="D5"/>
  <c r="R5" s="1"/>
  <c r="D6"/>
  <c r="R6" s="1"/>
  <c r="D7"/>
  <c r="R7" s="1"/>
  <c r="D8"/>
  <c r="R8" s="1"/>
  <c r="D9"/>
  <c r="R9" s="1"/>
  <c r="D10"/>
  <c r="R10" s="1"/>
  <c r="D11"/>
  <c r="R11" s="1"/>
  <c r="D12"/>
  <c r="R12" s="1"/>
  <c r="D13"/>
  <c r="R13" s="1"/>
  <c r="D14"/>
  <c r="R14" s="1"/>
  <c r="D15"/>
  <c r="R15" s="1"/>
  <c r="D16"/>
  <c r="R16" s="1"/>
  <c r="D17"/>
  <c r="R17" s="1"/>
  <c r="D18"/>
  <c r="R18" s="1"/>
  <c r="D19"/>
  <c r="R19" s="1"/>
  <c r="D20"/>
  <c r="R20" s="1"/>
  <c r="D21"/>
  <c r="R21" s="1"/>
  <c r="D22"/>
  <c r="R22" s="1"/>
  <c r="D23"/>
  <c r="R23" s="1"/>
  <c r="D24"/>
  <c r="R24" s="1"/>
  <c r="D25"/>
  <c r="R25" s="1"/>
  <c r="D26"/>
  <c r="R26" s="1"/>
  <c r="D27"/>
  <c r="R27" s="1"/>
  <c r="D28"/>
  <c r="R28" s="1"/>
  <c r="D29"/>
  <c r="R29" s="1"/>
  <c r="D30"/>
  <c r="R30" s="1"/>
  <c r="D31"/>
  <c r="R31" s="1"/>
  <c r="O20" i="3" l="1"/>
  <c r="H2"/>
  <c r="O23" s="1"/>
  <c r="O46"/>
  <c r="O45"/>
  <c r="O47"/>
  <c r="O48"/>
  <c r="O44"/>
  <c r="O45" i="2"/>
  <c r="O46"/>
  <c r="O44"/>
  <c r="O47"/>
  <c r="O48"/>
  <c r="I2" i="1"/>
  <c r="P26" s="1"/>
  <c r="C28" i="8" s="1"/>
  <c r="P46" i="1"/>
  <c r="P47"/>
  <c r="P44"/>
  <c r="P48"/>
  <c r="P45"/>
  <c r="H2" i="2"/>
  <c r="O5" i="3"/>
  <c r="O42"/>
  <c r="D44" i="8" s="1"/>
  <c r="O38" i="3"/>
  <c r="D40" i="8" s="1"/>
  <c r="O34" i="3"/>
  <c r="D36" i="8" s="1"/>
  <c r="O39" i="3"/>
  <c r="D41" i="8" s="1"/>
  <c r="O35" i="3"/>
  <c r="D37" i="8" s="1"/>
  <c r="O40" i="3"/>
  <c r="D42" i="8" s="1"/>
  <c r="O36" i="3"/>
  <c r="D38" i="8" s="1"/>
  <c r="O41" i="3"/>
  <c r="D43" i="8" s="1"/>
  <c r="O37" i="3"/>
  <c r="D39" i="8" s="1"/>
  <c r="O9" i="3"/>
  <c r="O8"/>
  <c r="O12"/>
  <c r="O11"/>
  <c r="O10"/>
  <c r="O4"/>
  <c r="O3"/>
  <c r="O2"/>
  <c r="O6"/>
  <c r="I2" i="2"/>
  <c r="C19" i="8"/>
  <c r="F6"/>
  <c r="P40" i="1"/>
  <c r="P36"/>
  <c r="P41"/>
  <c r="P37"/>
  <c r="P42"/>
  <c r="P38"/>
  <c r="P34"/>
  <c r="P39"/>
  <c r="P35"/>
  <c r="C16" i="8"/>
  <c r="C15"/>
  <c r="C18"/>
  <c r="C17"/>
  <c r="F7"/>
  <c r="P10" i="1"/>
  <c r="P4"/>
  <c r="P9"/>
  <c r="P3"/>
  <c r="P12"/>
  <c r="P20"/>
  <c r="P2"/>
  <c r="P6"/>
  <c r="P11"/>
  <c r="P8"/>
  <c r="P5"/>
  <c r="R2"/>
  <c r="O27" i="3"/>
  <c r="O30"/>
  <c r="O28" i="2"/>
  <c r="E30" i="8" s="1"/>
  <c r="O24" i="2"/>
  <c r="E26" i="8" s="1"/>
  <c r="O30" i="2"/>
  <c r="E32" i="8" s="1"/>
  <c r="O31" i="2"/>
  <c r="E33" i="8" s="1"/>
  <c r="O27" i="2"/>
  <c r="E29" i="8" s="1"/>
  <c r="O29" i="2"/>
  <c r="E31" i="8" s="1"/>
  <c r="O25" i="2"/>
  <c r="E27" i="8" s="1"/>
  <c r="O26" i="2"/>
  <c r="E28" i="8" s="1"/>
  <c r="O23" i="2"/>
  <c r="E25" i="8" s="1"/>
  <c r="O11" i="2"/>
  <c r="B11" i="8" s="1"/>
  <c r="O10" i="2"/>
  <c r="B10" i="8" s="1"/>
  <c r="O4" i="2"/>
  <c r="B3" i="8" s="1"/>
  <c r="O9" i="2"/>
  <c r="B9" i="8" s="1"/>
  <c r="O8" i="2"/>
  <c r="B8" i="8" s="1"/>
  <c r="P25" i="1"/>
  <c r="C27" i="8" s="1"/>
  <c r="O20" i="2"/>
  <c r="O3"/>
  <c r="B2" i="8" s="1"/>
  <c r="R17" i="2"/>
  <c r="O6"/>
  <c r="B5" i="8" s="1"/>
  <c r="O5" i="2"/>
  <c r="B4" i="8" s="1"/>
  <c r="O2" i="2"/>
  <c r="B1" i="8" s="1"/>
  <c r="P29" i="1" l="1"/>
  <c r="C31" i="8" s="1"/>
  <c r="D25"/>
  <c r="D32"/>
  <c r="D29"/>
  <c r="O24" i="3"/>
  <c r="O31"/>
  <c r="O49"/>
  <c r="O25"/>
  <c r="O28"/>
  <c r="O29"/>
  <c r="O26"/>
  <c r="O49" i="2"/>
  <c r="P31" i="1"/>
  <c r="C33" i="8" s="1"/>
  <c r="P28" i="1"/>
  <c r="C30" i="8" s="1"/>
  <c r="P24" i="1"/>
  <c r="C26" i="8" s="1"/>
  <c r="P27" i="1"/>
  <c r="C29" i="8" s="1"/>
  <c r="P30" i="1"/>
  <c r="C32" i="8" s="1"/>
  <c r="P23" i="1"/>
  <c r="C25" i="8" s="1"/>
  <c r="P49" i="1"/>
  <c r="O13" i="3"/>
  <c r="O42" i="2"/>
  <c r="O38"/>
  <c r="O34"/>
  <c r="O39"/>
  <c r="O35"/>
  <c r="O40"/>
  <c r="O36"/>
  <c r="O41"/>
  <c r="O37"/>
  <c r="C20" i="8"/>
  <c r="C22" s="1"/>
  <c r="P13" i="1"/>
  <c r="C37" i="8"/>
  <c r="C44"/>
  <c r="C42"/>
  <c r="C40"/>
  <c r="C38"/>
  <c r="C36"/>
  <c r="C43"/>
  <c r="C41"/>
  <c r="C39"/>
  <c r="O13" i="2"/>
  <c r="B13" i="8" s="1"/>
  <c r="E40" l="1"/>
  <c r="B40"/>
  <c r="E36"/>
  <c r="B36"/>
  <c r="B41"/>
  <c r="E41"/>
  <c r="B42"/>
  <c r="E42"/>
  <c r="B44"/>
  <c r="E44"/>
  <c r="E43"/>
  <c r="B43"/>
  <c r="E38"/>
  <c r="B38"/>
  <c r="B37"/>
  <c r="E37"/>
  <c r="E39"/>
  <c r="B39"/>
  <c r="B32"/>
  <c r="B29"/>
  <c r="B25"/>
  <c r="D28"/>
  <c r="B28"/>
  <c r="D27"/>
  <c r="B27"/>
  <c r="D30"/>
  <c r="B30"/>
  <c r="D26"/>
  <c r="B26"/>
  <c r="D31"/>
  <c r="B31"/>
  <c r="D33"/>
  <c r="B33"/>
  <c r="C4"/>
  <c r="C3"/>
  <c r="C2"/>
  <c r="C5"/>
  <c r="C1"/>
  <c r="H36" l="1"/>
  <c r="H25"/>
</calcChain>
</file>

<file path=xl/comments1.xml><?xml version="1.0" encoding="utf-8"?>
<comments xmlns="http://schemas.openxmlformats.org/spreadsheetml/2006/main">
  <authors>
    <author>Windows User</author>
  </authors>
  <commentList>
    <comment ref="C1" authorId="0">
      <text>
        <r>
          <rPr>
            <b/>
            <sz val="9"/>
            <color indexed="81"/>
            <rFont val="Tahoma"/>
            <family val="2"/>
          </rPr>
          <t>Windows User:</t>
        </r>
        <r>
          <rPr>
            <sz val="9"/>
            <color indexed="81"/>
            <rFont val="Tahoma"/>
            <family val="2"/>
          </rPr>
          <t xml:space="preserve">
"Final Grade" was recorded at the time of the AP Exam (May) for all classes. Because of a mistake I made, the Lab, Quiz, and HW grades were from the end of the year, in June. Thus there is a slight discrepancy in the grade calculations. For the vast majority of students, this discrepancy is small, but the effect will be an inflation mostly in the lab section of the grade, due to students who handed in a lab late--i.e. in the last few weeks of the year. Overall I'm deeming this effect negligible, but I will be sure to account for it next year.</t>
        </r>
      </text>
    </comment>
  </commentList>
</comments>
</file>

<file path=xl/sharedStrings.xml><?xml version="1.0" encoding="utf-8"?>
<sst xmlns="http://schemas.openxmlformats.org/spreadsheetml/2006/main" count="264" uniqueCount="92">
  <si>
    <t>Absences</t>
  </si>
  <si>
    <t>AP2</t>
  </si>
  <si>
    <t>AP1</t>
  </si>
  <si>
    <t>Final Grade</t>
  </si>
  <si>
    <t>Practice Exam Average</t>
  </si>
  <si>
    <t>AP Exam Score</t>
  </si>
  <si>
    <t>Letter</t>
  </si>
  <si>
    <t>Total A's</t>
  </si>
  <si>
    <t>B's</t>
  </si>
  <si>
    <t>C's</t>
  </si>
  <si>
    <t>D's</t>
  </si>
  <si>
    <t>F's</t>
  </si>
  <si>
    <t>Average AP Score:</t>
  </si>
  <si>
    <t>Average Practice Exam Score:</t>
  </si>
  <si>
    <t>Average Grade Percentage:</t>
  </si>
  <si>
    <t>4's</t>
  </si>
  <si>
    <t>3's</t>
  </si>
  <si>
    <t>2's</t>
  </si>
  <si>
    <t>1's</t>
  </si>
  <si>
    <t>Estimate</t>
  </si>
  <si>
    <t>Estimated Pass %</t>
  </si>
  <si>
    <t>Rounded GPA</t>
  </si>
  <si>
    <t>NA</t>
  </si>
  <si>
    <t>Actual 5's</t>
  </si>
  <si>
    <t>Actual Pass %</t>
  </si>
  <si>
    <t>Actual 5's (AP1)</t>
  </si>
  <si>
    <t>VA Average (weighted)</t>
  </si>
  <si>
    <t>C Exams</t>
  </si>
  <si>
    <t>1 Exams</t>
  </si>
  <si>
    <t>2 Exams</t>
  </si>
  <si>
    <t>VA C</t>
  </si>
  <si>
    <t>VA 1</t>
  </si>
  <si>
    <t>VA 2</t>
  </si>
  <si>
    <t>Global C</t>
  </si>
  <si>
    <t>Global 1</t>
  </si>
  <si>
    <t>Global 2</t>
  </si>
  <si>
    <t>Global Average (weighted)</t>
  </si>
  <si>
    <t>Expected Score (based on grade)</t>
  </si>
  <si>
    <t>Beat by 3</t>
  </si>
  <si>
    <t>Beat by 2</t>
  </si>
  <si>
    <t>Beat by 1</t>
  </si>
  <si>
    <t>Met Exactly</t>
  </si>
  <si>
    <t>Short by 1</t>
  </si>
  <si>
    <t>Short by 2</t>
  </si>
  <si>
    <t>Beat by 4</t>
  </si>
  <si>
    <t>Short by 3</t>
  </si>
  <si>
    <t>Short by 4</t>
  </si>
  <si>
    <t>All</t>
  </si>
  <si>
    <t>APC</t>
  </si>
  <si>
    <t>Grand Total</t>
  </si>
  <si>
    <t>A</t>
  </si>
  <si>
    <t>B</t>
  </si>
  <si>
    <t>C</t>
  </si>
  <si>
    <t>D</t>
  </si>
  <si>
    <t>Count of Student Initials</t>
  </si>
  <si>
    <t>Letter Grade</t>
  </si>
  <si>
    <t>Column Labels</t>
  </si>
  <si>
    <t>Vs. Expectations (grade)</t>
  </si>
  <si>
    <t>Delta (grade)</t>
  </si>
  <si>
    <t>Delta (practice exams)</t>
  </si>
  <si>
    <t>Vs. Expectations (practice exams)</t>
  </si>
  <si>
    <t>Note: Grade Based Expectations</t>
  </si>
  <si>
    <t>To get a 5 expected...</t>
  </si>
  <si>
    <t>Estimated 5's (AP1 practice exams)</t>
  </si>
  <si>
    <t>Count</t>
  </si>
  <si>
    <t>% of students</t>
  </si>
  <si>
    <t>Avg score</t>
  </si>
  <si>
    <t>VA Rates</t>
  </si>
  <si>
    <t>Global Rates</t>
  </si>
  <si>
    <t>% Rates</t>
  </si>
  <si>
    <t>2022 Result, for comparison</t>
  </si>
  <si>
    <t>Grew By</t>
  </si>
  <si>
    <t>Rounded Practice Exam Average</t>
  </si>
  <si>
    <t>Pass Rates</t>
  </si>
  <si>
    <t>Global</t>
  </si>
  <si>
    <t>Virginia</t>
  </si>
  <si>
    <t>2023 AP1</t>
  </si>
  <si>
    <t>2023 APC</t>
  </si>
  <si>
    <t>Delta AP1</t>
  </si>
  <si>
    <t>Delta APC</t>
  </si>
  <si>
    <t>AP2 has too low a sample size to include here.</t>
  </si>
  <si>
    <t>Estimated 5's (practice exams)</t>
  </si>
  <si>
    <t>Estimated 5's (grade)</t>
  </si>
  <si>
    <t>2024 AP1</t>
  </si>
  <si>
    <t>Mr. Keay</t>
  </si>
  <si>
    <t>2024 APC</t>
  </si>
  <si>
    <t>Weighted Delta (grade):</t>
  </si>
  <si>
    <t>Weighted Delta (p. ex.):</t>
  </si>
  <si>
    <t>Labs</t>
  </si>
  <si>
    <t>Homework</t>
  </si>
  <si>
    <t>Quizzes</t>
  </si>
  <si>
    <t>Student Number</t>
  </si>
</sst>
</file>

<file path=xl/styles.xml><?xml version="1.0" encoding="utf-8"?>
<styleSheet xmlns="http://schemas.openxmlformats.org/spreadsheetml/2006/main">
  <numFmts count="3">
    <numFmt numFmtId="164" formatCode="0.0"/>
    <numFmt numFmtId="165" formatCode="0.0%"/>
    <numFmt numFmtId="166" formatCode="0.0000"/>
  </numFmts>
  <fonts count="5">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cellStyleXfs>
  <cellXfs count="22">
    <xf numFmtId="0" fontId="0" fillId="0" borderId="0" xfId="0"/>
    <xf numFmtId="0" fontId="1" fillId="0" borderId="0" xfId="0" applyFont="1"/>
    <xf numFmtId="164" fontId="0" fillId="0" borderId="0" xfId="0" applyNumberFormat="1"/>
    <xf numFmtId="164" fontId="1" fillId="0" borderId="0" xfId="0" applyNumberFormat="1" applyFont="1"/>
    <xf numFmtId="1" fontId="1" fillId="0" borderId="0" xfId="0" applyNumberFormat="1" applyFont="1"/>
    <xf numFmtId="1" fontId="0" fillId="0" borderId="0" xfId="0" applyNumberFormat="1"/>
    <xf numFmtId="0" fontId="1" fillId="0" borderId="0" xfId="0" applyNumberFormat="1" applyFont="1"/>
    <xf numFmtId="0" fontId="0" fillId="0" borderId="0" xfId="0" applyNumberFormat="1"/>
    <xf numFmtId="165" fontId="0" fillId="0" borderId="0" xfId="1" applyNumberFormat="1" applyFont="1"/>
    <xf numFmtId="165" fontId="0" fillId="0" borderId="0" xfId="0" applyNumberFormat="1"/>
    <xf numFmtId="2"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2" fontId="1" fillId="0" borderId="0" xfId="1" applyNumberFormat="1" applyFont="1"/>
    <xf numFmtId="2" fontId="1" fillId="0" borderId="0" xfId="0" applyNumberFormat="1" applyFont="1"/>
    <xf numFmtId="9" fontId="0" fillId="0" borderId="0" xfId="1" applyFont="1"/>
    <xf numFmtId="165" fontId="1" fillId="0" borderId="0" xfId="0" applyNumberFormat="1" applyFont="1"/>
    <xf numFmtId="165" fontId="0" fillId="0" borderId="0" xfId="0" applyNumberFormat="1" applyFont="1"/>
    <xf numFmtId="165" fontId="1" fillId="0" borderId="0" xfId="1" applyNumberFormat="1" applyFont="1"/>
    <xf numFmtId="166" fontId="0" fillId="0" borderId="0" xfId="0" applyNumberFormat="1"/>
    <xf numFmtId="166" fontId="0" fillId="0" borderId="0" xfId="1" applyNumberFormat="1" applyFont="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Final Grade as a function of Absences</a:t>
            </a:r>
          </a:p>
        </c:rich>
      </c:tx>
    </c:title>
    <c:plotArea>
      <c:layout/>
      <c:scatterChart>
        <c:scatterStyle val="lineMarker"/>
        <c:ser>
          <c:idx val="0"/>
          <c:order val="0"/>
          <c:tx>
            <c:v>AP Physics C</c:v>
          </c:tx>
          <c:spPr>
            <a:ln w="28575">
              <a:noFill/>
            </a:ln>
          </c:spPr>
          <c:xVal>
            <c:numRef>
              <c:f>'AP Physics C'!$B$2:$B$31</c:f>
              <c:numCache>
                <c:formatCode>General</c:formatCode>
                <c:ptCount val="30"/>
                <c:pt idx="0">
                  <c:v>6</c:v>
                </c:pt>
                <c:pt idx="1">
                  <c:v>8</c:v>
                </c:pt>
                <c:pt idx="2">
                  <c:v>4</c:v>
                </c:pt>
                <c:pt idx="3">
                  <c:v>10</c:v>
                </c:pt>
                <c:pt idx="4">
                  <c:v>2</c:v>
                </c:pt>
                <c:pt idx="5">
                  <c:v>1</c:v>
                </c:pt>
                <c:pt idx="6">
                  <c:v>0</c:v>
                </c:pt>
                <c:pt idx="7">
                  <c:v>14</c:v>
                </c:pt>
                <c:pt idx="8">
                  <c:v>0</c:v>
                </c:pt>
                <c:pt idx="9">
                  <c:v>4</c:v>
                </c:pt>
                <c:pt idx="10">
                  <c:v>7</c:v>
                </c:pt>
                <c:pt idx="11">
                  <c:v>5</c:v>
                </c:pt>
                <c:pt idx="12">
                  <c:v>1</c:v>
                </c:pt>
                <c:pt idx="13">
                  <c:v>10</c:v>
                </c:pt>
                <c:pt idx="14">
                  <c:v>8</c:v>
                </c:pt>
                <c:pt idx="15">
                  <c:v>9</c:v>
                </c:pt>
                <c:pt idx="16">
                  <c:v>1</c:v>
                </c:pt>
                <c:pt idx="17">
                  <c:v>0</c:v>
                </c:pt>
                <c:pt idx="18">
                  <c:v>3</c:v>
                </c:pt>
                <c:pt idx="19">
                  <c:v>5</c:v>
                </c:pt>
                <c:pt idx="20">
                  <c:v>2</c:v>
                </c:pt>
                <c:pt idx="21">
                  <c:v>2</c:v>
                </c:pt>
                <c:pt idx="22">
                  <c:v>3</c:v>
                </c:pt>
                <c:pt idx="23">
                  <c:v>26</c:v>
                </c:pt>
                <c:pt idx="24">
                  <c:v>10</c:v>
                </c:pt>
                <c:pt idx="25">
                  <c:v>5</c:v>
                </c:pt>
                <c:pt idx="26">
                  <c:v>5</c:v>
                </c:pt>
                <c:pt idx="27">
                  <c:v>2</c:v>
                </c:pt>
                <c:pt idx="28">
                  <c:v>3</c:v>
                </c:pt>
                <c:pt idx="29">
                  <c:v>14</c:v>
                </c:pt>
              </c:numCache>
            </c:numRef>
          </c:xVal>
          <c:yVal>
            <c:numRef>
              <c:f>'AP Physics C'!$C$2:$C$31</c:f>
              <c:numCache>
                <c:formatCode>0.0</c:formatCode>
                <c:ptCount val="30"/>
                <c:pt idx="0">
                  <c:v>92</c:v>
                </c:pt>
                <c:pt idx="1">
                  <c:v>95.4</c:v>
                </c:pt>
                <c:pt idx="2">
                  <c:v>91</c:v>
                </c:pt>
                <c:pt idx="3">
                  <c:v>91.8</c:v>
                </c:pt>
                <c:pt idx="4">
                  <c:v>92.8</c:v>
                </c:pt>
                <c:pt idx="5">
                  <c:v>89.6</c:v>
                </c:pt>
                <c:pt idx="6">
                  <c:v>91.8</c:v>
                </c:pt>
                <c:pt idx="7">
                  <c:v>80.599999999999994</c:v>
                </c:pt>
                <c:pt idx="8">
                  <c:v>93.2</c:v>
                </c:pt>
                <c:pt idx="9">
                  <c:v>89.3</c:v>
                </c:pt>
                <c:pt idx="10">
                  <c:v>89.4</c:v>
                </c:pt>
                <c:pt idx="11">
                  <c:v>97.1</c:v>
                </c:pt>
                <c:pt idx="12">
                  <c:v>89.9</c:v>
                </c:pt>
                <c:pt idx="13">
                  <c:v>91.4</c:v>
                </c:pt>
                <c:pt idx="14">
                  <c:v>97.6</c:v>
                </c:pt>
                <c:pt idx="15">
                  <c:v>91</c:v>
                </c:pt>
                <c:pt idx="16">
                  <c:v>89</c:v>
                </c:pt>
                <c:pt idx="17">
                  <c:v>89.3</c:v>
                </c:pt>
                <c:pt idx="18">
                  <c:v>96.8</c:v>
                </c:pt>
                <c:pt idx="19">
                  <c:v>93.4</c:v>
                </c:pt>
                <c:pt idx="20">
                  <c:v>85.5</c:v>
                </c:pt>
                <c:pt idx="21">
                  <c:v>90.3</c:v>
                </c:pt>
                <c:pt idx="22">
                  <c:v>71.5</c:v>
                </c:pt>
                <c:pt idx="23">
                  <c:v>83.2</c:v>
                </c:pt>
                <c:pt idx="24">
                  <c:v>93.5</c:v>
                </c:pt>
                <c:pt idx="25">
                  <c:v>96.4</c:v>
                </c:pt>
                <c:pt idx="26">
                  <c:v>89.4</c:v>
                </c:pt>
                <c:pt idx="27">
                  <c:v>91.6</c:v>
                </c:pt>
                <c:pt idx="28">
                  <c:v>89.6</c:v>
                </c:pt>
                <c:pt idx="29">
                  <c:v>80.400000000000006</c:v>
                </c:pt>
              </c:numCache>
            </c:numRef>
          </c:yVal>
        </c:ser>
        <c:ser>
          <c:idx val="1"/>
          <c:order val="1"/>
          <c:tx>
            <c:v>AP Physics 2</c:v>
          </c:tx>
          <c:spPr>
            <a:ln w="28575">
              <a:noFill/>
            </a:ln>
          </c:spPr>
          <c:xVal>
            <c:numRef>
              <c:f>'AP Physics 2'!$B$2:$B$17</c:f>
              <c:numCache>
                <c:formatCode>General</c:formatCode>
                <c:ptCount val="16"/>
                <c:pt idx="0">
                  <c:v>1</c:v>
                </c:pt>
                <c:pt idx="1">
                  <c:v>0</c:v>
                </c:pt>
                <c:pt idx="2">
                  <c:v>4</c:v>
                </c:pt>
                <c:pt idx="3">
                  <c:v>10</c:v>
                </c:pt>
                <c:pt idx="4">
                  <c:v>2</c:v>
                </c:pt>
                <c:pt idx="5">
                  <c:v>4</c:v>
                </c:pt>
                <c:pt idx="6">
                  <c:v>17</c:v>
                </c:pt>
                <c:pt idx="7">
                  <c:v>5</c:v>
                </c:pt>
                <c:pt idx="8">
                  <c:v>8</c:v>
                </c:pt>
                <c:pt idx="9">
                  <c:v>8</c:v>
                </c:pt>
                <c:pt idx="10">
                  <c:v>2</c:v>
                </c:pt>
                <c:pt idx="11">
                  <c:v>7</c:v>
                </c:pt>
                <c:pt idx="12">
                  <c:v>6</c:v>
                </c:pt>
                <c:pt idx="13">
                  <c:v>9</c:v>
                </c:pt>
                <c:pt idx="14">
                  <c:v>15</c:v>
                </c:pt>
                <c:pt idx="15">
                  <c:v>5</c:v>
                </c:pt>
              </c:numCache>
            </c:numRef>
          </c:xVal>
          <c:yVal>
            <c:numRef>
              <c:f>'AP Physics 2'!$C$2:$C$17</c:f>
              <c:numCache>
                <c:formatCode>0.0</c:formatCode>
                <c:ptCount val="16"/>
                <c:pt idx="0">
                  <c:v>88.1</c:v>
                </c:pt>
                <c:pt idx="1">
                  <c:v>76.8</c:v>
                </c:pt>
                <c:pt idx="2">
                  <c:v>88.3</c:v>
                </c:pt>
                <c:pt idx="3">
                  <c:v>95.8</c:v>
                </c:pt>
                <c:pt idx="4">
                  <c:v>86.1</c:v>
                </c:pt>
                <c:pt idx="5">
                  <c:v>82.9</c:v>
                </c:pt>
                <c:pt idx="6">
                  <c:v>80.8</c:v>
                </c:pt>
                <c:pt idx="7">
                  <c:v>96.8</c:v>
                </c:pt>
                <c:pt idx="8">
                  <c:v>72</c:v>
                </c:pt>
                <c:pt idx="9">
                  <c:v>96.7</c:v>
                </c:pt>
                <c:pt idx="10">
                  <c:v>94.4</c:v>
                </c:pt>
                <c:pt idx="11">
                  <c:v>79.7</c:v>
                </c:pt>
                <c:pt idx="12">
                  <c:v>73.5</c:v>
                </c:pt>
                <c:pt idx="13">
                  <c:v>95.6</c:v>
                </c:pt>
                <c:pt idx="14">
                  <c:v>89.9</c:v>
                </c:pt>
                <c:pt idx="15">
                  <c:v>90.1</c:v>
                </c:pt>
              </c:numCache>
            </c:numRef>
          </c:yVal>
        </c:ser>
        <c:ser>
          <c:idx val="3"/>
          <c:order val="2"/>
          <c:tx>
            <c:v>AP Physics 1</c:v>
          </c:tx>
          <c:spPr>
            <a:ln w="28575">
              <a:noFill/>
            </a:ln>
          </c:spPr>
          <c:xVal>
            <c:numRef>
              <c:f>'AP Physics 1'!$B$2:$B$23</c:f>
              <c:numCache>
                <c:formatCode>General</c:formatCode>
                <c:ptCount val="22"/>
                <c:pt idx="0">
                  <c:v>11</c:v>
                </c:pt>
                <c:pt idx="1">
                  <c:v>2</c:v>
                </c:pt>
                <c:pt idx="2">
                  <c:v>2</c:v>
                </c:pt>
                <c:pt idx="3">
                  <c:v>1</c:v>
                </c:pt>
                <c:pt idx="4">
                  <c:v>9</c:v>
                </c:pt>
                <c:pt idx="5">
                  <c:v>13</c:v>
                </c:pt>
                <c:pt idx="6">
                  <c:v>1</c:v>
                </c:pt>
                <c:pt idx="7">
                  <c:v>10</c:v>
                </c:pt>
                <c:pt idx="8">
                  <c:v>3</c:v>
                </c:pt>
                <c:pt idx="9">
                  <c:v>3</c:v>
                </c:pt>
                <c:pt idx="10">
                  <c:v>4</c:v>
                </c:pt>
                <c:pt idx="11">
                  <c:v>2</c:v>
                </c:pt>
                <c:pt idx="12">
                  <c:v>2</c:v>
                </c:pt>
                <c:pt idx="13">
                  <c:v>2</c:v>
                </c:pt>
                <c:pt idx="14">
                  <c:v>2</c:v>
                </c:pt>
                <c:pt idx="15">
                  <c:v>6</c:v>
                </c:pt>
                <c:pt idx="16">
                  <c:v>2</c:v>
                </c:pt>
                <c:pt idx="17">
                  <c:v>10</c:v>
                </c:pt>
                <c:pt idx="18">
                  <c:v>5</c:v>
                </c:pt>
                <c:pt idx="19">
                  <c:v>5</c:v>
                </c:pt>
                <c:pt idx="20">
                  <c:v>2</c:v>
                </c:pt>
                <c:pt idx="21">
                  <c:v>6</c:v>
                </c:pt>
              </c:numCache>
            </c:numRef>
          </c:xVal>
          <c:yVal>
            <c:numRef>
              <c:f>'AP Physics 1'!$C$2:$C$23</c:f>
              <c:numCache>
                <c:formatCode>0.0</c:formatCode>
                <c:ptCount val="22"/>
                <c:pt idx="0">
                  <c:v>88.2</c:v>
                </c:pt>
                <c:pt idx="1">
                  <c:v>81</c:v>
                </c:pt>
                <c:pt idx="2">
                  <c:v>84.7</c:v>
                </c:pt>
                <c:pt idx="3">
                  <c:v>91.8</c:v>
                </c:pt>
                <c:pt idx="4">
                  <c:v>93</c:v>
                </c:pt>
                <c:pt idx="5">
                  <c:v>89.5</c:v>
                </c:pt>
                <c:pt idx="6">
                  <c:v>76.7</c:v>
                </c:pt>
                <c:pt idx="7">
                  <c:v>82.8</c:v>
                </c:pt>
                <c:pt idx="8">
                  <c:v>88.6</c:v>
                </c:pt>
                <c:pt idx="9">
                  <c:v>97.5</c:v>
                </c:pt>
                <c:pt idx="10">
                  <c:v>86.8</c:v>
                </c:pt>
                <c:pt idx="11">
                  <c:v>94.6</c:v>
                </c:pt>
                <c:pt idx="12">
                  <c:v>84.8</c:v>
                </c:pt>
                <c:pt idx="13">
                  <c:v>87.1</c:v>
                </c:pt>
                <c:pt idx="14">
                  <c:v>95.8</c:v>
                </c:pt>
                <c:pt idx="15">
                  <c:v>90.8</c:v>
                </c:pt>
                <c:pt idx="16">
                  <c:v>84.6</c:v>
                </c:pt>
                <c:pt idx="17">
                  <c:v>86.1</c:v>
                </c:pt>
                <c:pt idx="18">
                  <c:v>82.2</c:v>
                </c:pt>
                <c:pt idx="19">
                  <c:v>91.2</c:v>
                </c:pt>
                <c:pt idx="20">
                  <c:v>96.7</c:v>
                </c:pt>
                <c:pt idx="21">
                  <c:v>87</c:v>
                </c:pt>
              </c:numCache>
            </c:numRef>
          </c:yVal>
        </c:ser>
        <c:axId val="169898752"/>
        <c:axId val="169901056"/>
      </c:scatterChart>
      <c:valAx>
        <c:axId val="169898752"/>
        <c:scaling>
          <c:orientation val="minMax"/>
          <c:max val="51"/>
          <c:min val="0"/>
        </c:scaling>
        <c:axPos val="b"/>
        <c:title>
          <c:tx>
            <c:rich>
              <a:bodyPr/>
              <a:lstStyle/>
              <a:p>
                <a:pPr>
                  <a:defRPr/>
                </a:pPr>
                <a:r>
                  <a:rPr lang="en-US"/>
                  <a:t>Absences</a:t>
                </a:r>
              </a:p>
            </c:rich>
          </c:tx>
        </c:title>
        <c:numFmt formatCode="General" sourceLinked="1"/>
        <c:tickLblPos val="nextTo"/>
        <c:crossAx val="169901056"/>
        <c:crosses val="autoZero"/>
        <c:crossBetween val="midCat"/>
      </c:valAx>
      <c:valAx>
        <c:axId val="169901056"/>
        <c:scaling>
          <c:orientation val="minMax"/>
          <c:max val="100"/>
          <c:min val="55"/>
        </c:scaling>
        <c:axPos val="l"/>
        <c:majorGridlines/>
        <c:title>
          <c:tx>
            <c:rich>
              <a:bodyPr rot="0" vert="horz"/>
              <a:lstStyle/>
              <a:p>
                <a:pPr>
                  <a:defRPr/>
                </a:pPr>
                <a:r>
                  <a:rPr lang="en-US"/>
                  <a:t>Final</a:t>
                </a:r>
              </a:p>
              <a:p>
                <a:pPr>
                  <a:defRPr/>
                </a:pPr>
                <a:r>
                  <a:rPr lang="en-US"/>
                  <a:t>Grade</a:t>
                </a:r>
              </a:p>
              <a:p>
                <a:pPr>
                  <a:defRPr/>
                </a:pPr>
                <a:r>
                  <a:rPr lang="en-US"/>
                  <a:t>(%)</a:t>
                </a:r>
              </a:p>
            </c:rich>
          </c:tx>
          <c:layout>
            <c:manualLayout>
              <c:xMode val="edge"/>
              <c:yMode val="edge"/>
              <c:x val="1.3816925734024181E-2"/>
              <c:y val="0.13949543620480354"/>
            </c:manualLayout>
          </c:layout>
        </c:title>
        <c:numFmt formatCode="0.0" sourceLinked="1"/>
        <c:tickLblPos val="nextTo"/>
        <c:crossAx val="169898752"/>
        <c:crosses val="autoZero"/>
        <c:crossBetween val="midCat"/>
      </c:valAx>
    </c:plotArea>
    <c:legend>
      <c:legendPos val="r"/>
    </c:legend>
    <c:plotVisOnly val="1"/>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a:t>
            </a:r>
            <a:r>
              <a:rPr lang="en-US" baseline="0"/>
              <a:t> Score as a function of Final Grade</a:t>
            </a:r>
            <a:endParaRPr lang="en-US"/>
          </a:p>
        </c:rich>
      </c:tx>
    </c:title>
    <c:plotArea>
      <c:layout/>
      <c:scatterChart>
        <c:scatterStyle val="lineMarker"/>
        <c:ser>
          <c:idx val="0"/>
          <c:order val="0"/>
          <c:tx>
            <c:v>AP Physics C</c:v>
          </c:tx>
          <c:spPr>
            <a:ln w="28575">
              <a:noFill/>
            </a:ln>
          </c:spPr>
          <c:xVal>
            <c:numRef>
              <c:f>('AP Physics C'!$C$2:$C$35,'AP Physics C'!$C$37:$C$51,'AP Physics C'!$C$53,'AP Physics C'!$C$55:$C$62)</c:f>
              <c:numCache>
                <c:formatCode>0.0</c:formatCode>
                <c:ptCount val="58"/>
                <c:pt idx="0">
                  <c:v>92</c:v>
                </c:pt>
                <c:pt idx="1">
                  <c:v>95.4</c:v>
                </c:pt>
                <c:pt idx="2">
                  <c:v>91</c:v>
                </c:pt>
                <c:pt idx="3">
                  <c:v>91.8</c:v>
                </c:pt>
                <c:pt idx="4">
                  <c:v>92.8</c:v>
                </c:pt>
                <c:pt idx="5">
                  <c:v>89.6</c:v>
                </c:pt>
                <c:pt idx="6">
                  <c:v>91.8</c:v>
                </c:pt>
                <c:pt idx="7">
                  <c:v>80.599999999999994</c:v>
                </c:pt>
                <c:pt idx="8">
                  <c:v>93.2</c:v>
                </c:pt>
                <c:pt idx="9">
                  <c:v>89.3</c:v>
                </c:pt>
                <c:pt idx="10">
                  <c:v>89.4</c:v>
                </c:pt>
                <c:pt idx="11">
                  <c:v>97.1</c:v>
                </c:pt>
                <c:pt idx="12">
                  <c:v>89.9</c:v>
                </c:pt>
                <c:pt idx="13">
                  <c:v>91.4</c:v>
                </c:pt>
                <c:pt idx="14">
                  <c:v>97.6</c:v>
                </c:pt>
                <c:pt idx="15">
                  <c:v>91</c:v>
                </c:pt>
                <c:pt idx="16">
                  <c:v>89</c:v>
                </c:pt>
                <c:pt idx="17">
                  <c:v>89.3</c:v>
                </c:pt>
                <c:pt idx="18">
                  <c:v>96.8</c:v>
                </c:pt>
                <c:pt idx="19">
                  <c:v>93.4</c:v>
                </c:pt>
                <c:pt idx="20">
                  <c:v>85.5</c:v>
                </c:pt>
                <c:pt idx="21">
                  <c:v>90.3</c:v>
                </c:pt>
                <c:pt idx="22">
                  <c:v>71.5</c:v>
                </c:pt>
                <c:pt idx="23">
                  <c:v>83.2</c:v>
                </c:pt>
                <c:pt idx="24">
                  <c:v>93.5</c:v>
                </c:pt>
                <c:pt idx="25">
                  <c:v>96.4</c:v>
                </c:pt>
                <c:pt idx="26">
                  <c:v>89.4</c:v>
                </c:pt>
                <c:pt idx="27">
                  <c:v>91.6</c:v>
                </c:pt>
                <c:pt idx="28">
                  <c:v>89.6</c:v>
                </c:pt>
                <c:pt idx="29">
                  <c:v>80.400000000000006</c:v>
                </c:pt>
                <c:pt idx="30">
                  <c:v>91</c:v>
                </c:pt>
                <c:pt idx="31">
                  <c:v>89.7</c:v>
                </c:pt>
                <c:pt idx="32">
                  <c:v>89.5</c:v>
                </c:pt>
                <c:pt idx="33">
                  <c:v>98.5</c:v>
                </c:pt>
                <c:pt idx="34">
                  <c:v>79.900000000000006</c:v>
                </c:pt>
                <c:pt idx="35">
                  <c:v>96.1</c:v>
                </c:pt>
                <c:pt idx="36">
                  <c:v>98.4</c:v>
                </c:pt>
                <c:pt idx="37">
                  <c:v>93.2</c:v>
                </c:pt>
                <c:pt idx="38">
                  <c:v>85.9</c:v>
                </c:pt>
                <c:pt idx="39">
                  <c:v>89</c:v>
                </c:pt>
                <c:pt idx="40">
                  <c:v>93.5</c:v>
                </c:pt>
                <c:pt idx="41">
                  <c:v>97.3</c:v>
                </c:pt>
                <c:pt idx="42">
                  <c:v>96.4</c:v>
                </c:pt>
                <c:pt idx="43">
                  <c:v>87.9</c:v>
                </c:pt>
                <c:pt idx="44">
                  <c:v>90.7</c:v>
                </c:pt>
                <c:pt idx="45">
                  <c:v>88</c:v>
                </c:pt>
                <c:pt idx="46">
                  <c:v>99.6</c:v>
                </c:pt>
                <c:pt idx="47">
                  <c:v>94.5</c:v>
                </c:pt>
                <c:pt idx="48">
                  <c:v>98.4</c:v>
                </c:pt>
                <c:pt idx="49">
                  <c:v>96.3</c:v>
                </c:pt>
                <c:pt idx="50">
                  <c:v>87.5</c:v>
                </c:pt>
                <c:pt idx="51">
                  <c:v>92.7</c:v>
                </c:pt>
                <c:pt idx="52">
                  <c:v>88.6</c:v>
                </c:pt>
                <c:pt idx="53">
                  <c:v>85.3</c:v>
                </c:pt>
                <c:pt idx="54">
                  <c:v>88</c:v>
                </c:pt>
                <c:pt idx="55">
                  <c:v>91</c:v>
                </c:pt>
                <c:pt idx="56">
                  <c:v>98.8</c:v>
                </c:pt>
                <c:pt idx="57">
                  <c:v>96.7</c:v>
                </c:pt>
              </c:numCache>
            </c:numRef>
          </c:xVal>
          <c:yVal>
            <c:numRef>
              <c:f>('AP Physics C'!$G$2:$G$35,'AP Physics C'!$G$37:$G$51,'AP Physics C'!$G$53,'AP Physics C'!$G$55:$G$62)</c:f>
              <c:numCache>
                <c:formatCode>0</c:formatCode>
                <c:ptCount val="58"/>
                <c:pt idx="0">
                  <c:v>5</c:v>
                </c:pt>
                <c:pt idx="1">
                  <c:v>5</c:v>
                </c:pt>
                <c:pt idx="2">
                  <c:v>4</c:v>
                </c:pt>
                <c:pt idx="3">
                  <c:v>3</c:v>
                </c:pt>
                <c:pt idx="4">
                  <c:v>4</c:v>
                </c:pt>
                <c:pt idx="5">
                  <c:v>4</c:v>
                </c:pt>
                <c:pt idx="6">
                  <c:v>4</c:v>
                </c:pt>
                <c:pt idx="7">
                  <c:v>1</c:v>
                </c:pt>
                <c:pt idx="8">
                  <c:v>3</c:v>
                </c:pt>
                <c:pt idx="9">
                  <c:v>3</c:v>
                </c:pt>
                <c:pt idx="10">
                  <c:v>4</c:v>
                </c:pt>
                <c:pt idx="11">
                  <c:v>5</c:v>
                </c:pt>
                <c:pt idx="12">
                  <c:v>3</c:v>
                </c:pt>
                <c:pt idx="13">
                  <c:v>2</c:v>
                </c:pt>
                <c:pt idx="14">
                  <c:v>5</c:v>
                </c:pt>
                <c:pt idx="15">
                  <c:v>4</c:v>
                </c:pt>
                <c:pt idx="16">
                  <c:v>4</c:v>
                </c:pt>
                <c:pt idx="17">
                  <c:v>5</c:v>
                </c:pt>
                <c:pt idx="18">
                  <c:v>5</c:v>
                </c:pt>
                <c:pt idx="19">
                  <c:v>3</c:v>
                </c:pt>
                <c:pt idx="20">
                  <c:v>1</c:v>
                </c:pt>
                <c:pt idx="21">
                  <c:v>5</c:v>
                </c:pt>
                <c:pt idx="22">
                  <c:v>1</c:v>
                </c:pt>
                <c:pt idx="23">
                  <c:v>2</c:v>
                </c:pt>
                <c:pt idx="24">
                  <c:v>4</c:v>
                </c:pt>
                <c:pt idx="25">
                  <c:v>5</c:v>
                </c:pt>
                <c:pt idx="26">
                  <c:v>4</c:v>
                </c:pt>
                <c:pt idx="27">
                  <c:v>4</c:v>
                </c:pt>
                <c:pt idx="28">
                  <c:v>3</c:v>
                </c:pt>
                <c:pt idx="29">
                  <c:v>1</c:v>
                </c:pt>
                <c:pt idx="30">
                  <c:v>3</c:v>
                </c:pt>
                <c:pt idx="31">
                  <c:v>3</c:v>
                </c:pt>
                <c:pt idx="32">
                  <c:v>3</c:v>
                </c:pt>
                <c:pt idx="33">
                  <c:v>5</c:v>
                </c:pt>
                <c:pt idx="34">
                  <c:v>3</c:v>
                </c:pt>
                <c:pt idx="35">
                  <c:v>4</c:v>
                </c:pt>
                <c:pt idx="36">
                  <c:v>5</c:v>
                </c:pt>
                <c:pt idx="37">
                  <c:v>4</c:v>
                </c:pt>
                <c:pt idx="38">
                  <c:v>3</c:v>
                </c:pt>
                <c:pt idx="39">
                  <c:v>3</c:v>
                </c:pt>
                <c:pt idx="40">
                  <c:v>4</c:v>
                </c:pt>
                <c:pt idx="41">
                  <c:v>3</c:v>
                </c:pt>
                <c:pt idx="42">
                  <c:v>5</c:v>
                </c:pt>
                <c:pt idx="43">
                  <c:v>3</c:v>
                </c:pt>
                <c:pt idx="44">
                  <c:v>3</c:v>
                </c:pt>
                <c:pt idx="45">
                  <c:v>4</c:v>
                </c:pt>
                <c:pt idx="46">
                  <c:v>5</c:v>
                </c:pt>
                <c:pt idx="47">
                  <c:v>5</c:v>
                </c:pt>
                <c:pt idx="48">
                  <c:v>5</c:v>
                </c:pt>
                <c:pt idx="49">
                  <c:v>4</c:v>
                </c:pt>
                <c:pt idx="50">
                  <c:v>2</c:v>
                </c:pt>
                <c:pt idx="51">
                  <c:v>3</c:v>
                </c:pt>
                <c:pt idx="52">
                  <c:v>3</c:v>
                </c:pt>
                <c:pt idx="53">
                  <c:v>4</c:v>
                </c:pt>
                <c:pt idx="54">
                  <c:v>3</c:v>
                </c:pt>
                <c:pt idx="55">
                  <c:v>5</c:v>
                </c:pt>
                <c:pt idx="56">
                  <c:v>5</c:v>
                </c:pt>
                <c:pt idx="57">
                  <c:v>5</c:v>
                </c:pt>
              </c:numCache>
            </c:numRef>
          </c:yVal>
        </c:ser>
        <c:ser>
          <c:idx val="1"/>
          <c:order val="1"/>
          <c:tx>
            <c:v>AP Physics 1</c:v>
          </c:tx>
          <c:spPr>
            <a:ln w="28575">
              <a:noFill/>
            </a:ln>
          </c:spPr>
          <c:xVal>
            <c:numRef>
              <c:f>('AP Physics 1'!$C$2:$C$25,'AP Physics 1'!$C$27:$C$40,'AP Physics 1'!$C$42:$C$63)</c:f>
              <c:numCache>
                <c:formatCode>0.0</c:formatCode>
                <c:ptCount val="60"/>
                <c:pt idx="0">
                  <c:v>88.2</c:v>
                </c:pt>
                <c:pt idx="1">
                  <c:v>81</c:v>
                </c:pt>
                <c:pt idx="2">
                  <c:v>84.7</c:v>
                </c:pt>
                <c:pt idx="3">
                  <c:v>91.8</c:v>
                </c:pt>
                <c:pt idx="4">
                  <c:v>93</c:v>
                </c:pt>
                <c:pt idx="5">
                  <c:v>89.5</c:v>
                </c:pt>
                <c:pt idx="6">
                  <c:v>76.7</c:v>
                </c:pt>
                <c:pt idx="7">
                  <c:v>82.8</c:v>
                </c:pt>
                <c:pt idx="8">
                  <c:v>88.6</c:v>
                </c:pt>
                <c:pt idx="9">
                  <c:v>97.5</c:v>
                </c:pt>
                <c:pt idx="10">
                  <c:v>86.8</c:v>
                </c:pt>
                <c:pt idx="11">
                  <c:v>94.6</c:v>
                </c:pt>
                <c:pt idx="12">
                  <c:v>84.8</c:v>
                </c:pt>
                <c:pt idx="13">
                  <c:v>87.1</c:v>
                </c:pt>
                <c:pt idx="14">
                  <c:v>95.8</c:v>
                </c:pt>
                <c:pt idx="15">
                  <c:v>90.8</c:v>
                </c:pt>
                <c:pt idx="16">
                  <c:v>84.6</c:v>
                </c:pt>
                <c:pt idx="17">
                  <c:v>86.1</c:v>
                </c:pt>
                <c:pt idx="18">
                  <c:v>82.2</c:v>
                </c:pt>
                <c:pt idx="19">
                  <c:v>91.2</c:v>
                </c:pt>
                <c:pt idx="20">
                  <c:v>96.7</c:v>
                </c:pt>
                <c:pt idx="21">
                  <c:v>87</c:v>
                </c:pt>
                <c:pt idx="22">
                  <c:v>92.2</c:v>
                </c:pt>
                <c:pt idx="23">
                  <c:v>78.8</c:v>
                </c:pt>
                <c:pt idx="24">
                  <c:v>96.1</c:v>
                </c:pt>
                <c:pt idx="25">
                  <c:v>91.8</c:v>
                </c:pt>
                <c:pt idx="26">
                  <c:v>92.3</c:v>
                </c:pt>
                <c:pt idx="27">
                  <c:v>87.5</c:v>
                </c:pt>
                <c:pt idx="28">
                  <c:v>98.2</c:v>
                </c:pt>
                <c:pt idx="29">
                  <c:v>94.1</c:v>
                </c:pt>
                <c:pt idx="30">
                  <c:v>92.3</c:v>
                </c:pt>
                <c:pt idx="31">
                  <c:v>95.2</c:v>
                </c:pt>
                <c:pt idx="32">
                  <c:v>90.8</c:v>
                </c:pt>
                <c:pt idx="33">
                  <c:v>97.7</c:v>
                </c:pt>
                <c:pt idx="34">
                  <c:v>90.8</c:v>
                </c:pt>
                <c:pt idx="35">
                  <c:v>88.8</c:v>
                </c:pt>
                <c:pt idx="36">
                  <c:v>82.4</c:v>
                </c:pt>
                <c:pt idx="37">
                  <c:v>90.6</c:v>
                </c:pt>
                <c:pt idx="38">
                  <c:v>88.6</c:v>
                </c:pt>
                <c:pt idx="39">
                  <c:v>98.4</c:v>
                </c:pt>
                <c:pt idx="40">
                  <c:v>84.4</c:v>
                </c:pt>
                <c:pt idx="41">
                  <c:v>91.9</c:v>
                </c:pt>
                <c:pt idx="42">
                  <c:v>96.1</c:v>
                </c:pt>
                <c:pt idx="43">
                  <c:v>95.1</c:v>
                </c:pt>
                <c:pt idx="44">
                  <c:v>96.7</c:v>
                </c:pt>
                <c:pt idx="45">
                  <c:v>78.599999999999994</c:v>
                </c:pt>
                <c:pt idx="46">
                  <c:v>91.1</c:v>
                </c:pt>
                <c:pt idx="47">
                  <c:v>86.7</c:v>
                </c:pt>
                <c:pt idx="48">
                  <c:v>92</c:v>
                </c:pt>
                <c:pt idx="49">
                  <c:v>95</c:v>
                </c:pt>
                <c:pt idx="50">
                  <c:v>90.2</c:v>
                </c:pt>
                <c:pt idx="51">
                  <c:v>73.7</c:v>
                </c:pt>
                <c:pt idx="52">
                  <c:v>92.3</c:v>
                </c:pt>
                <c:pt idx="53">
                  <c:v>96.5</c:v>
                </c:pt>
                <c:pt idx="54">
                  <c:v>87.5</c:v>
                </c:pt>
                <c:pt idx="55">
                  <c:v>88.6</c:v>
                </c:pt>
                <c:pt idx="56">
                  <c:v>95.4</c:v>
                </c:pt>
                <c:pt idx="57">
                  <c:v>82.1</c:v>
                </c:pt>
                <c:pt idx="58">
                  <c:v>94.6</c:v>
                </c:pt>
                <c:pt idx="59">
                  <c:v>92</c:v>
                </c:pt>
              </c:numCache>
            </c:numRef>
          </c:xVal>
          <c:yVal>
            <c:numRef>
              <c:f>('AP Physics 1'!$F$2:$F$25,'AP Physics 1'!$F$27:$F$40,'AP Physics 1'!$F$42:$F$63)</c:f>
              <c:numCache>
                <c:formatCode>General</c:formatCode>
                <c:ptCount val="60"/>
                <c:pt idx="0">
                  <c:v>2</c:v>
                </c:pt>
                <c:pt idx="1">
                  <c:v>1</c:v>
                </c:pt>
                <c:pt idx="2">
                  <c:v>2</c:v>
                </c:pt>
                <c:pt idx="3">
                  <c:v>3</c:v>
                </c:pt>
                <c:pt idx="4">
                  <c:v>3</c:v>
                </c:pt>
                <c:pt idx="5">
                  <c:v>4</c:v>
                </c:pt>
                <c:pt idx="6">
                  <c:v>2</c:v>
                </c:pt>
                <c:pt idx="7">
                  <c:v>2</c:v>
                </c:pt>
                <c:pt idx="8">
                  <c:v>3</c:v>
                </c:pt>
                <c:pt idx="9">
                  <c:v>5</c:v>
                </c:pt>
                <c:pt idx="10">
                  <c:v>3</c:v>
                </c:pt>
                <c:pt idx="11">
                  <c:v>3</c:v>
                </c:pt>
                <c:pt idx="12">
                  <c:v>2</c:v>
                </c:pt>
                <c:pt idx="13">
                  <c:v>2</c:v>
                </c:pt>
                <c:pt idx="14">
                  <c:v>4</c:v>
                </c:pt>
                <c:pt idx="15">
                  <c:v>3</c:v>
                </c:pt>
                <c:pt idx="16">
                  <c:v>1</c:v>
                </c:pt>
                <c:pt idx="17">
                  <c:v>2</c:v>
                </c:pt>
                <c:pt idx="18">
                  <c:v>1</c:v>
                </c:pt>
                <c:pt idx="19">
                  <c:v>4</c:v>
                </c:pt>
                <c:pt idx="20">
                  <c:v>4</c:v>
                </c:pt>
                <c:pt idx="21">
                  <c:v>2</c:v>
                </c:pt>
                <c:pt idx="22">
                  <c:v>4</c:v>
                </c:pt>
                <c:pt idx="23">
                  <c:v>2</c:v>
                </c:pt>
                <c:pt idx="24">
                  <c:v>4</c:v>
                </c:pt>
                <c:pt idx="25">
                  <c:v>4</c:v>
                </c:pt>
                <c:pt idx="26">
                  <c:v>4</c:v>
                </c:pt>
                <c:pt idx="27">
                  <c:v>1</c:v>
                </c:pt>
                <c:pt idx="28">
                  <c:v>4</c:v>
                </c:pt>
                <c:pt idx="29">
                  <c:v>4</c:v>
                </c:pt>
                <c:pt idx="30">
                  <c:v>2</c:v>
                </c:pt>
                <c:pt idx="31">
                  <c:v>3</c:v>
                </c:pt>
                <c:pt idx="32">
                  <c:v>3</c:v>
                </c:pt>
                <c:pt idx="33">
                  <c:v>5</c:v>
                </c:pt>
                <c:pt idx="34">
                  <c:v>4</c:v>
                </c:pt>
                <c:pt idx="35">
                  <c:v>2</c:v>
                </c:pt>
                <c:pt idx="36">
                  <c:v>2</c:v>
                </c:pt>
                <c:pt idx="37">
                  <c:v>3</c:v>
                </c:pt>
                <c:pt idx="38">
                  <c:v>3</c:v>
                </c:pt>
                <c:pt idx="39">
                  <c:v>5</c:v>
                </c:pt>
                <c:pt idx="40">
                  <c:v>1</c:v>
                </c:pt>
                <c:pt idx="41">
                  <c:v>2</c:v>
                </c:pt>
                <c:pt idx="42">
                  <c:v>4</c:v>
                </c:pt>
                <c:pt idx="43">
                  <c:v>2</c:v>
                </c:pt>
                <c:pt idx="44">
                  <c:v>5</c:v>
                </c:pt>
                <c:pt idx="45">
                  <c:v>1</c:v>
                </c:pt>
                <c:pt idx="46">
                  <c:v>3</c:v>
                </c:pt>
                <c:pt idx="47">
                  <c:v>3</c:v>
                </c:pt>
                <c:pt idx="48">
                  <c:v>3</c:v>
                </c:pt>
                <c:pt idx="49">
                  <c:v>3</c:v>
                </c:pt>
                <c:pt idx="50">
                  <c:v>2</c:v>
                </c:pt>
                <c:pt idx="51">
                  <c:v>2</c:v>
                </c:pt>
                <c:pt idx="52">
                  <c:v>2</c:v>
                </c:pt>
                <c:pt idx="53">
                  <c:v>5</c:v>
                </c:pt>
                <c:pt idx="54">
                  <c:v>3</c:v>
                </c:pt>
                <c:pt idx="55">
                  <c:v>2</c:v>
                </c:pt>
                <c:pt idx="56">
                  <c:v>3</c:v>
                </c:pt>
                <c:pt idx="57">
                  <c:v>1</c:v>
                </c:pt>
                <c:pt idx="58">
                  <c:v>2</c:v>
                </c:pt>
                <c:pt idx="59">
                  <c:v>3</c:v>
                </c:pt>
              </c:numCache>
            </c:numRef>
          </c:yVal>
        </c:ser>
        <c:ser>
          <c:idx val="2"/>
          <c:order val="2"/>
          <c:tx>
            <c:v>AP Physics 2</c:v>
          </c:tx>
          <c:spPr>
            <a:ln w="28575">
              <a:noFill/>
            </a:ln>
          </c:spPr>
          <c:xVal>
            <c:numRef>
              <c:f>'AP Physics 2'!$C$2:$C$18</c:f>
              <c:numCache>
                <c:formatCode>0.0</c:formatCode>
                <c:ptCount val="17"/>
                <c:pt idx="0">
                  <c:v>88.1</c:v>
                </c:pt>
                <c:pt idx="1">
                  <c:v>76.8</c:v>
                </c:pt>
                <c:pt idx="2">
                  <c:v>88.3</c:v>
                </c:pt>
                <c:pt idx="3">
                  <c:v>95.8</c:v>
                </c:pt>
                <c:pt idx="4">
                  <c:v>86.1</c:v>
                </c:pt>
                <c:pt idx="5">
                  <c:v>82.9</c:v>
                </c:pt>
                <c:pt idx="6">
                  <c:v>80.8</c:v>
                </c:pt>
                <c:pt idx="7">
                  <c:v>96.8</c:v>
                </c:pt>
                <c:pt idx="8">
                  <c:v>72</c:v>
                </c:pt>
                <c:pt idx="9">
                  <c:v>96.7</c:v>
                </c:pt>
                <c:pt idx="10">
                  <c:v>94.4</c:v>
                </c:pt>
                <c:pt idx="11">
                  <c:v>79.7</c:v>
                </c:pt>
                <c:pt idx="12">
                  <c:v>73.5</c:v>
                </c:pt>
                <c:pt idx="13">
                  <c:v>95.6</c:v>
                </c:pt>
                <c:pt idx="14">
                  <c:v>89.9</c:v>
                </c:pt>
                <c:pt idx="15">
                  <c:v>90.1</c:v>
                </c:pt>
                <c:pt idx="16">
                  <c:v>80.2</c:v>
                </c:pt>
              </c:numCache>
            </c:numRef>
          </c:xVal>
          <c:yVal>
            <c:numRef>
              <c:f>'AP Physics 2'!$F$2:$F$18</c:f>
              <c:numCache>
                <c:formatCode>0</c:formatCode>
                <c:ptCount val="17"/>
                <c:pt idx="0">
                  <c:v>3</c:v>
                </c:pt>
                <c:pt idx="1">
                  <c:v>4</c:v>
                </c:pt>
                <c:pt idx="2">
                  <c:v>3</c:v>
                </c:pt>
                <c:pt idx="3">
                  <c:v>4</c:v>
                </c:pt>
                <c:pt idx="4">
                  <c:v>3</c:v>
                </c:pt>
                <c:pt idx="5">
                  <c:v>2</c:v>
                </c:pt>
                <c:pt idx="6">
                  <c:v>2</c:v>
                </c:pt>
                <c:pt idx="7">
                  <c:v>4</c:v>
                </c:pt>
                <c:pt idx="8">
                  <c:v>1</c:v>
                </c:pt>
                <c:pt idx="9">
                  <c:v>5</c:v>
                </c:pt>
                <c:pt idx="10">
                  <c:v>4</c:v>
                </c:pt>
                <c:pt idx="11">
                  <c:v>2</c:v>
                </c:pt>
                <c:pt idx="12">
                  <c:v>2</c:v>
                </c:pt>
                <c:pt idx="13">
                  <c:v>3</c:v>
                </c:pt>
                <c:pt idx="14">
                  <c:v>2</c:v>
                </c:pt>
                <c:pt idx="15">
                  <c:v>2</c:v>
                </c:pt>
                <c:pt idx="16">
                  <c:v>2</c:v>
                </c:pt>
              </c:numCache>
            </c:numRef>
          </c:yVal>
        </c:ser>
        <c:axId val="169357312"/>
        <c:axId val="169359232"/>
      </c:scatterChart>
      <c:valAx>
        <c:axId val="169357312"/>
        <c:scaling>
          <c:orientation val="minMax"/>
          <c:max val="100"/>
          <c:min val="70"/>
        </c:scaling>
        <c:axPos val="b"/>
        <c:title>
          <c:tx>
            <c:rich>
              <a:bodyPr/>
              <a:lstStyle/>
              <a:p>
                <a:pPr>
                  <a:defRPr/>
                </a:pPr>
                <a:r>
                  <a:rPr lang="en-US"/>
                  <a:t>Final Grade (%)</a:t>
                </a:r>
              </a:p>
            </c:rich>
          </c:tx>
        </c:title>
        <c:numFmt formatCode="0.0" sourceLinked="1"/>
        <c:tickLblPos val="nextTo"/>
        <c:crossAx val="169359232"/>
        <c:crosses val="autoZero"/>
        <c:crossBetween val="midCat"/>
        <c:majorUnit val="5"/>
        <c:minorUnit val="1"/>
      </c:valAx>
      <c:valAx>
        <c:axId val="169359232"/>
        <c:scaling>
          <c:orientation val="minMax"/>
          <c:max val="5"/>
          <c:min val="1"/>
        </c:scaling>
        <c:axPos val="l"/>
        <c:majorGridlines/>
        <c:numFmt formatCode="0" sourceLinked="1"/>
        <c:tickLblPos val="nextTo"/>
        <c:crossAx val="169357312"/>
        <c:crosses val="autoZero"/>
        <c:crossBetween val="midCat"/>
        <c:majorUnit val="1"/>
      </c:valAx>
    </c:plotArea>
    <c:legend>
      <c:legendPos val="r"/>
    </c:legend>
    <c:plotVisOnly val="1"/>
  </c:chart>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 Score Compared</a:t>
            </a:r>
            <a:r>
              <a:rPr lang="en-US" baseline="0"/>
              <a:t> To Grade-Based Expectations</a:t>
            </a:r>
          </a:p>
        </c:rich>
      </c:tx>
    </c:title>
    <c:plotArea>
      <c:layout/>
      <c:barChart>
        <c:barDir val="col"/>
        <c:grouping val="stacked"/>
        <c:ser>
          <c:idx val="0"/>
          <c:order val="0"/>
          <c:tx>
            <c:v>APC</c:v>
          </c:tx>
          <c:cat>
            <c:strRef>
              <c:f>Everybody!$A$25:$A$33</c:f>
              <c:strCache>
                <c:ptCount val="9"/>
                <c:pt idx="0">
                  <c:v>Beat by 4</c:v>
                </c:pt>
                <c:pt idx="1">
                  <c:v>Beat by 3</c:v>
                </c:pt>
                <c:pt idx="2">
                  <c:v>Beat by 2</c:v>
                </c:pt>
                <c:pt idx="3">
                  <c:v>Beat by 1</c:v>
                </c:pt>
                <c:pt idx="4">
                  <c:v>Met Exactly</c:v>
                </c:pt>
                <c:pt idx="5">
                  <c:v>Short by 1</c:v>
                </c:pt>
                <c:pt idx="6">
                  <c:v>Short by 2</c:v>
                </c:pt>
                <c:pt idx="7">
                  <c:v>Short by 3</c:v>
                </c:pt>
                <c:pt idx="8">
                  <c:v>Short by 4</c:v>
                </c:pt>
              </c:strCache>
            </c:strRef>
          </c:cat>
          <c:val>
            <c:numRef>
              <c:f>Everybody!$C$25:$C$33</c:f>
              <c:numCache>
                <c:formatCode>General</c:formatCode>
                <c:ptCount val="9"/>
                <c:pt idx="0">
                  <c:v>0</c:v>
                </c:pt>
                <c:pt idx="1">
                  <c:v>0</c:v>
                </c:pt>
                <c:pt idx="2">
                  <c:v>2</c:v>
                </c:pt>
                <c:pt idx="3">
                  <c:v>9</c:v>
                </c:pt>
                <c:pt idx="4">
                  <c:v>30</c:v>
                </c:pt>
                <c:pt idx="5">
                  <c:v>12</c:v>
                </c:pt>
                <c:pt idx="6">
                  <c:v>5</c:v>
                </c:pt>
                <c:pt idx="7">
                  <c:v>0</c:v>
                </c:pt>
                <c:pt idx="8">
                  <c:v>0</c:v>
                </c:pt>
              </c:numCache>
            </c:numRef>
          </c:val>
        </c:ser>
        <c:ser>
          <c:idx val="1"/>
          <c:order val="1"/>
          <c:tx>
            <c:v>AP2</c:v>
          </c:tx>
          <c:val>
            <c:numRef>
              <c:f>Everybody!$D$25:$D$33</c:f>
              <c:numCache>
                <c:formatCode>General</c:formatCode>
                <c:ptCount val="9"/>
                <c:pt idx="0">
                  <c:v>0</c:v>
                </c:pt>
                <c:pt idx="1">
                  <c:v>1</c:v>
                </c:pt>
                <c:pt idx="2">
                  <c:v>0</c:v>
                </c:pt>
                <c:pt idx="3">
                  <c:v>5</c:v>
                </c:pt>
                <c:pt idx="4">
                  <c:v>7</c:v>
                </c:pt>
                <c:pt idx="5">
                  <c:v>4</c:v>
                </c:pt>
                <c:pt idx="6">
                  <c:v>0</c:v>
                </c:pt>
                <c:pt idx="7">
                  <c:v>0</c:v>
                </c:pt>
                <c:pt idx="8">
                  <c:v>0</c:v>
                </c:pt>
              </c:numCache>
            </c:numRef>
          </c:val>
        </c:ser>
        <c:ser>
          <c:idx val="2"/>
          <c:order val="2"/>
          <c:tx>
            <c:v>AP1</c:v>
          </c:tx>
          <c:val>
            <c:numRef>
              <c:f>Everybody!$E$25:$E$33</c:f>
              <c:numCache>
                <c:formatCode>General</c:formatCode>
                <c:ptCount val="9"/>
                <c:pt idx="0">
                  <c:v>0</c:v>
                </c:pt>
                <c:pt idx="1">
                  <c:v>0</c:v>
                </c:pt>
                <c:pt idx="2">
                  <c:v>1</c:v>
                </c:pt>
                <c:pt idx="3">
                  <c:v>19</c:v>
                </c:pt>
                <c:pt idx="4">
                  <c:v>27</c:v>
                </c:pt>
                <c:pt idx="5">
                  <c:v>11</c:v>
                </c:pt>
                <c:pt idx="6">
                  <c:v>2</c:v>
                </c:pt>
                <c:pt idx="7">
                  <c:v>0</c:v>
                </c:pt>
                <c:pt idx="8">
                  <c:v>0</c:v>
                </c:pt>
              </c:numCache>
            </c:numRef>
          </c:val>
        </c:ser>
        <c:overlap val="100"/>
        <c:axId val="169372672"/>
        <c:axId val="169386752"/>
      </c:barChart>
      <c:catAx>
        <c:axId val="169372672"/>
        <c:scaling>
          <c:orientation val="maxMin"/>
        </c:scaling>
        <c:axPos val="b"/>
        <c:tickLblPos val="nextTo"/>
        <c:crossAx val="169386752"/>
        <c:crosses val="autoZero"/>
        <c:auto val="1"/>
        <c:lblAlgn val="ctr"/>
        <c:lblOffset val="100"/>
      </c:catAx>
      <c:valAx>
        <c:axId val="169386752"/>
        <c:scaling>
          <c:orientation val="minMax"/>
        </c:scaling>
        <c:axPos val="r"/>
        <c:majorGridlines/>
        <c:title>
          <c:tx>
            <c:rich>
              <a:bodyPr rot="0" vert="horz"/>
              <a:lstStyle/>
              <a:p>
                <a:pPr>
                  <a:defRPr/>
                </a:pPr>
                <a:r>
                  <a:rPr lang="en-US"/>
                  <a:t>Students</a:t>
                </a:r>
              </a:p>
            </c:rich>
          </c:tx>
        </c:title>
        <c:numFmt formatCode="General" sourceLinked="1"/>
        <c:tickLblPos val="nextTo"/>
        <c:crossAx val="169372672"/>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 Score Compared</a:t>
            </a:r>
            <a:r>
              <a:rPr lang="en-US" baseline="0"/>
              <a:t> To Practice Exam Score (Average, Rounded)</a:t>
            </a:r>
          </a:p>
        </c:rich>
      </c:tx>
    </c:title>
    <c:plotArea>
      <c:layout/>
      <c:barChart>
        <c:barDir val="col"/>
        <c:grouping val="stacked"/>
        <c:ser>
          <c:idx val="0"/>
          <c:order val="0"/>
          <c:tx>
            <c:strRef>
              <c:f>Everybody!$C$35</c:f>
              <c:strCache>
                <c:ptCount val="1"/>
                <c:pt idx="0">
                  <c:v>APC</c:v>
                </c:pt>
              </c:strCache>
            </c:strRef>
          </c:tx>
          <c:cat>
            <c:strRef>
              <c:f>Everybody!$A$36:$A$44</c:f>
              <c:strCache>
                <c:ptCount val="9"/>
                <c:pt idx="0">
                  <c:v>Beat by 4</c:v>
                </c:pt>
                <c:pt idx="1">
                  <c:v>Beat by 3</c:v>
                </c:pt>
                <c:pt idx="2">
                  <c:v>Beat by 2</c:v>
                </c:pt>
                <c:pt idx="3">
                  <c:v>Beat by 1</c:v>
                </c:pt>
                <c:pt idx="4">
                  <c:v>Met Exactly</c:v>
                </c:pt>
                <c:pt idx="5">
                  <c:v>Short by 1</c:v>
                </c:pt>
                <c:pt idx="6">
                  <c:v>Short by 2</c:v>
                </c:pt>
                <c:pt idx="7">
                  <c:v>Short by 3</c:v>
                </c:pt>
                <c:pt idx="8">
                  <c:v>Short by 4</c:v>
                </c:pt>
              </c:strCache>
            </c:strRef>
          </c:cat>
          <c:val>
            <c:numRef>
              <c:f>Everybody!$C$36:$C$44</c:f>
              <c:numCache>
                <c:formatCode>General</c:formatCode>
                <c:ptCount val="9"/>
                <c:pt idx="0">
                  <c:v>0</c:v>
                </c:pt>
                <c:pt idx="1">
                  <c:v>0</c:v>
                </c:pt>
                <c:pt idx="2">
                  <c:v>1</c:v>
                </c:pt>
                <c:pt idx="3">
                  <c:v>16</c:v>
                </c:pt>
                <c:pt idx="4">
                  <c:v>34</c:v>
                </c:pt>
                <c:pt idx="5">
                  <c:v>7</c:v>
                </c:pt>
                <c:pt idx="6">
                  <c:v>0</c:v>
                </c:pt>
                <c:pt idx="7">
                  <c:v>0</c:v>
                </c:pt>
                <c:pt idx="8">
                  <c:v>0</c:v>
                </c:pt>
              </c:numCache>
            </c:numRef>
          </c:val>
        </c:ser>
        <c:ser>
          <c:idx val="1"/>
          <c:order val="1"/>
          <c:tx>
            <c:strRef>
              <c:f>Everybody!$D$35</c:f>
              <c:strCache>
                <c:ptCount val="1"/>
                <c:pt idx="0">
                  <c:v>AP2</c:v>
                </c:pt>
              </c:strCache>
            </c:strRef>
          </c:tx>
          <c:cat>
            <c:strRef>
              <c:f>Everybody!$A$36:$A$44</c:f>
              <c:strCache>
                <c:ptCount val="9"/>
                <c:pt idx="0">
                  <c:v>Beat by 4</c:v>
                </c:pt>
                <c:pt idx="1">
                  <c:v>Beat by 3</c:v>
                </c:pt>
                <c:pt idx="2">
                  <c:v>Beat by 2</c:v>
                </c:pt>
                <c:pt idx="3">
                  <c:v>Beat by 1</c:v>
                </c:pt>
                <c:pt idx="4">
                  <c:v>Met Exactly</c:v>
                </c:pt>
                <c:pt idx="5">
                  <c:v>Short by 1</c:v>
                </c:pt>
                <c:pt idx="6">
                  <c:v>Short by 2</c:v>
                </c:pt>
                <c:pt idx="7">
                  <c:v>Short by 3</c:v>
                </c:pt>
                <c:pt idx="8">
                  <c:v>Short by 4</c:v>
                </c:pt>
              </c:strCache>
            </c:strRef>
          </c:cat>
          <c:val>
            <c:numRef>
              <c:f>Everybody!$D$36:$D$44</c:f>
              <c:numCache>
                <c:formatCode>General</c:formatCode>
                <c:ptCount val="9"/>
                <c:pt idx="0">
                  <c:v>0</c:v>
                </c:pt>
                <c:pt idx="1">
                  <c:v>0</c:v>
                </c:pt>
                <c:pt idx="2">
                  <c:v>0</c:v>
                </c:pt>
                <c:pt idx="3">
                  <c:v>2</c:v>
                </c:pt>
                <c:pt idx="4">
                  <c:v>6</c:v>
                </c:pt>
                <c:pt idx="5">
                  <c:v>7</c:v>
                </c:pt>
                <c:pt idx="6">
                  <c:v>2</c:v>
                </c:pt>
                <c:pt idx="7">
                  <c:v>0</c:v>
                </c:pt>
                <c:pt idx="8">
                  <c:v>0</c:v>
                </c:pt>
              </c:numCache>
            </c:numRef>
          </c:val>
        </c:ser>
        <c:ser>
          <c:idx val="2"/>
          <c:order val="2"/>
          <c:tx>
            <c:strRef>
              <c:f>Everybody!$E$35</c:f>
              <c:strCache>
                <c:ptCount val="1"/>
                <c:pt idx="0">
                  <c:v>AP1</c:v>
                </c:pt>
              </c:strCache>
            </c:strRef>
          </c:tx>
          <c:cat>
            <c:strRef>
              <c:f>Everybody!$A$36:$A$44</c:f>
              <c:strCache>
                <c:ptCount val="9"/>
                <c:pt idx="0">
                  <c:v>Beat by 4</c:v>
                </c:pt>
                <c:pt idx="1">
                  <c:v>Beat by 3</c:v>
                </c:pt>
                <c:pt idx="2">
                  <c:v>Beat by 2</c:v>
                </c:pt>
                <c:pt idx="3">
                  <c:v>Beat by 1</c:v>
                </c:pt>
                <c:pt idx="4">
                  <c:v>Met Exactly</c:v>
                </c:pt>
                <c:pt idx="5">
                  <c:v>Short by 1</c:v>
                </c:pt>
                <c:pt idx="6">
                  <c:v>Short by 2</c:v>
                </c:pt>
                <c:pt idx="7">
                  <c:v>Short by 3</c:v>
                </c:pt>
                <c:pt idx="8">
                  <c:v>Short by 4</c:v>
                </c:pt>
              </c:strCache>
            </c:strRef>
          </c:cat>
          <c:val>
            <c:numRef>
              <c:f>Everybody!$E$36:$E$44</c:f>
              <c:numCache>
                <c:formatCode>General</c:formatCode>
                <c:ptCount val="9"/>
                <c:pt idx="0">
                  <c:v>0</c:v>
                </c:pt>
                <c:pt idx="1">
                  <c:v>0</c:v>
                </c:pt>
                <c:pt idx="2">
                  <c:v>2</c:v>
                </c:pt>
                <c:pt idx="3">
                  <c:v>11</c:v>
                </c:pt>
                <c:pt idx="4">
                  <c:v>34</c:v>
                </c:pt>
                <c:pt idx="5">
                  <c:v>13</c:v>
                </c:pt>
                <c:pt idx="6">
                  <c:v>0</c:v>
                </c:pt>
                <c:pt idx="7">
                  <c:v>0</c:v>
                </c:pt>
                <c:pt idx="8">
                  <c:v>0</c:v>
                </c:pt>
              </c:numCache>
            </c:numRef>
          </c:val>
        </c:ser>
        <c:overlap val="100"/>
        <c:axId val="170002688"/>
        <c:axId val="170016768"/>
      </c:barChart>
      <c:catAx>
        <c:axId val="170002688"/>
        <c:scaling>
          <c:orientation val="maxMin"/>
        </c:scaling>
        <c:axPos val="b"/>
        <c:tickLblPos val="nextTo"/>
        <c:crossAx val="170016768"/>
        <c:crosses val="autoZero"/>
        <c:auto val="1"/>
        <c:lblAlgn val="ctr"/>
        <c:lblOffset val="100"/>
      </c:catAx>
      <c:valAx>
        <c:axId val="170016768"/>
        <c:scaling>
          <c:orientation val="minMax"/>
        </c:scaling>
        <c:axPos val="r"/>
        <c:majorGridlines/>
        <c:title>
          <c:tx>
            <c:rich>
              <a:bodyPr rot="0" vert="horz"/>
              <a:lstStyle/>
              <a:p>
                <a:pPr>
                  <a:defRPr/>
                </a:pPr>
                <a:r>
                  <a:rPr lang="en-US"/>
                  <a:t>Students</a:t>
                </a:r>
              </a:p>
            </c:rich>
          </c:tx>
        </c:title>
        <c:numFmt formatCode="General" sourceLinked="1"/>
        <c:tickLblPos val="nextTo"/>
        <c:crossAx val="170002688"/>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a:t>
            </a:r>
            <a:r>
              <a:rPr lang="en-US" baseline="0"/>
              <a:t> Exam Score as a function of Practice Exam Average</a:t>
            </a:r>
            <a:endParaRPr lang="en-US"/>
          </a:p>
        </c:rich>
      </c:tx>
    </c:title>
    <c:plotArea>
      <c:layout/>
      <c:scatterChart>
        <c:scatterStyle val="lineMarker"/>
        <c:ser>
          <c:idx val="0"/>
          <c:order val="0"/>
          <c:tx>
            <c:v>AP Physics C</c:v>
          </c:tx>
          <c:spPr>
            <a:ln w="28575">
              <a:noFill/>
            </a:ln>
          </c:spPr>
          <c:xVal>
            <c:numRef>
              <c:f>('AP Physics C'!$E$2:$E$35,'AP Physics C'!$E$37:$E$51,'AP Physics C'!$E$53,'AP Physics C'!$E$55:$E$62)</c:f>
              <c:numCache>
                <c:formatCode>0.0</c:formatCode>
                <c:ptCount val="58"/>
                <c:pt idx="0">
                  <c:v>3.7</c:v>
                </c:pt>
                <c:pt idx="1">
                  <c:v>4.3</c:v>
                </c:pt>
                <c:pt idx="2">
                  <c:v>3</c:v>
                </c:pt>
                <c:pt idx="3">
                  <c:v>3.7</c:v>
                </c:pt>
                <c:pt idx="4">
                  <c:v>4</c:v>
                </c:pt>
                <c:pt idx="5">
                  <c:v>4.3</c:v>
                </c:pt>
                <c:pt idx="6">
                  <c:v>4.3</c:v>
                </c:pt>
                <c:pt idx="7">
                  <c:v>2</c:v>
                </c:pt>
                <c:pt idx="8">
                  <c:v>3.7</c:v>
                </c:pt>
                <c:pt idx="9">
                  <c:v>1.7</c:v>
                </c:pt>
                <c:pt idx="10">
                  <c:v>2.7</c:v>
                </c:pt>
                <c:pt idx="11">
                  <c:v>4.7</c:v>
                </c:pt>
                <c:pt idx="12">
                  <c:v>3.3</c:v>
                </c:pt>
                <c:pt idx="13">
                  <c:v>3</c:v>
                </c:pt>
                <c:pt idx="14">
                  <c:v>5</c:v>
                </c:pt>
                <c:pt idx="15">
                  <c:v>3.3</c:v>
                </c:pt>
                <c:pt idx="16">
                  <c:v>2.7</c:v>
                </c:pt>
                <c:pt idx="17">
                  <c:v>3.3</c:v>
                </c:pt>
                <c:pt idx="18">
                  <c:v>4.7</c:v>
                </c:pt>
                <c:pt idx="19">
                  <c:v>3.3</c:v>
                </c:pt>
                <c:pt idx="20">
                  <c:v>2.2999999999999998</c:v>
                </c:pt>
                <c:pt idx="21">
                  <c:v>5</c:v>
                </c:pt>
                <c:pt idx="22">
                  <c:v>2</c:v>
                </c:pt>
                <c:pt idx="23">
                  <c:v>2.2999999999999998</c:v>
                </c:pt>
                <c:pt idx="24">
                  <c:v>4.3</c:v>
                </c:pt>
                <c:pt idx="25">
                  <c:v>4.7</c:v>
                </c:pt>
                <c:pt idx="26">
                  <c:v>2.7</c:v>
                </c:pt>
                <c:pt idx="27">
                  <c:v>3.3</c:v>
                </c:pt>
                <c:pt idx="28">
                  <c:v>2.7</c:v>
                </c:pt>
                <c:pt idx="29">
                  <c:v>1.3</c:v>
                </c:pt>
                <c:pt idx="30">
                  <c:v>2.2999999999999998</c:v>
                </c:pt>
                <c:pt idx="31">
                  <c:v>2.7</c:v>
                </c:pt>
                <c:pt idx="32">
                  <c:v>3.3</c:v>
                </c:pt>
                <c:pt idx="33">
                  <c:v>5</c:v>
                </c:pt>
                <c:pt idx="34">
                  <c:v>2</c:v>
                </c:pt>
                <c:pt idx="35">
                  <c:v>4.3</c:v>
                </c:pt>
                <c:pt idx="36">
                  <c:v>5</c:v>
                </c:pt>
                <c:pt idx="37">
                  <c:v>3.7</c:v>
                </c:pt>
                <c:pt idx="38">
                  <c:v>2.7</c:v>
                </c:pt>
                <c:pt idx="39">
                  <c:v>3</c:v>
                </c:pt>
                <c:pt idx="40">
                  <c:v>4</c:v>
                </c:pt>
                <c:pt idx="41">
                  <c:v>4</c:v>
                </c:pt>
                <c:pt idx="42">
                  <c:v>4.7</c:v>
                </c:pt>
                <c:pt idx="43">
                  <c:v>3</c:v>
                </c:pt>
                <c:pt idx="44">
                  <c:v>3.3</c:v>
                </c:pt>
                <c:pt idx="45">
                  <c:v>3.3</c:v>
                </c:pt>
                <c:pt idx="46">
                  <c:v>5</c:v>
                </c:pt>
                <c:pt idx="47">
                  <c:v>4.3</c:v>
                </c:pt>
                <c:pt idx="48">
                  <c:v>5</c:v>
                </c:pt>
                <c:pt idx="49">
                  <c:v>4</c:v>
                </c:pt>
                <c:pt idx="50">
                  <c:v>2.2999999999999998</c:v>
                </c:pt>
                <c:pt idx="51">
                  <c:v>3</c:v>
                </c:pt>
                <c:pt idx="52">
                  <c:v>3.3</c:v>
                </c:pt>
                <c:pt idx="53">
                  <c:v>3</c:v>
                </c:pt>
                <c:pt idx="54">
                  <c:v>3.3</c:v>
                </c:pt>
                <c:pt idx="55">
                  <c:v>4.3</c:v>
                </c:pt>
                <c:pt idx="56">
                  <c:v>5</c:v>
                </c:pt>
                <c:pt idx="57">
                  <c:v>4</c:v>
                </c:pt>
              </c:numCache>
            </c:numRef>
          </c:xVal>
          <c:yVal>
            <c:numRef>
              <c:f>('AP Physics C'!$G$2:$G$35,'AP Physics C'!$G$37:$G$51,'AP Physics C'!$G$53,'AP Physics C'!$G$55:$G$62)</c:f>
              <c:numCache>
                <c:formatCode>0</c:formatCode>
                <c:ptCount val="58"/>
                <c:pt idx="0">
                  <c:v>5</c:v>
                </c:pt>
                <c:pt idx="1">
                  <c:v>5</c:v>
                </c:pt>
                <c:pt idx="2">
                  <c:v>4</c:v>
                </c:pt>
                <c:pt idx="3">
                  <c:v>3</c:v>
                </c:pt>
                <c:pt idx="4">
                  <c:v>4</c:v>
                </c:pt>
                <c:pt idx="5">
                  <c:v>4</c:v>
                </c:pt>
                <c:pt idx="6">
                  <c:v>4</c:v>
                </c:pt>
                <c:pt idx="7">
                  <c:v>1</c:v>
                </c:pt>
                <c:pt idx="8">
                  <c:v>3</c:v>
                </c:pt>
                <c:pt idx="9">
                  <c:v>3</c:v>
                </c:pt>
                <c:pt idx="10">
                  <c:v>4</c:v>
                </c:pt>
                <c:pt idx="11">
                  <c:v>5</c:v>
                </c:pt>
                <c:pt idx="12">
                  <c:v>3</c:v>
                </c:pt>
                <c:pt idx="13">
                  <c:v>2</c:v>
                </c:pt>
                <c:pt idx="14">
                  <c:v>5</c:v>
                </c:pt>
                <c:pt idx="15">
                  <c:v>4</c:v>
                </c:pt>
                <c:pt idx="16">
                  <c:v>4</c:v>
                </c:pt>
                <c:pt idx="17">
                  <c:v>5</c:v>
                </c:pt>
                <c:pt idx="18">
                  <c:v>5</c:v>
                </c:pt>
                <c:pt idx="19">
                  <c:v>3</c:v>
                </c:pt>
                <c:pt idx="20">
                  <c:v>1</c:v>
                </c:pt>
                <c:pt idx="21">
                  <c:v>5</c:v>
                </c:pt>
                <c:pt idx="22">
                  <c:v>1</c:v>
                </c:pt>
                <c:pt idx="23">
                  <c:v>2</c:v>
                </c:pt>
                <c:pt idx="24">
                  <c:v>4</c:v>
                </c:pt>
                <c:pt idx="25">
                  <c:v>5</c:v>
                </c:pt>
                <c:pt idx="26">
                  <c:v>4</c:v>
                </c:pt>
                <c:pt idx="27">
                  <c:v>4</c:v>
                </c:pt>
                <c:pt idx="28">
                  <c:v>3</c:v>
                </c:pt>
                <c:pt idx="29">
                  <c:v>1</c:v>
                </c:pt>
                <c:pt idx="30">
                  <c:v>3</c:v>
                </c:pt>
                <c:pt idx="31">
                  <c:v>3</c:v>
                </c:pt>
                <c:pt idx="32">
                  <c:v>3</c:v>
                </c:pt>
                <c:pt idx="33">
                  <c:v>5</c:v>
                </c:pt>
                <c:pt idx="34">
                  <c:v>3</c:v>
                </c:pt>
                <c:pt idx="35">
                  <c:v>4</c:v>
                </c:pt>
                <c:pt idx="36">
                  <c:v>5</c:v>
                </c:pt>
                <c:pt idx="37">
                  <c:v>4</c:v>
                </c:pt>
                <c:pt idx="38">
                  <c:v>3</c:v>
                </c:pt>
                <c:pt idx="39">
                  <c:v>3</c:v>
                </c:pt>
                <c:pt idx="40">
                  <c:v>4</c:v>
                </c:pt>
                <c:pt idx="41">
                  <c:v>3</c:v>
                </c:pt>
                <c:pt idx="42">
                  <c:v>5</c:v>
                </c:pt>
                <c:pt idx="43">
                  <c:v>3</c:v>
                </c:pt>
                <c:pt idx="44">
                  <c:v>3</c:v>
                </c:pt>
                <c:pt idx="45">
                  <c:v>4</c:v>
                </c:pt>
                <c:pt idx="46">
                  <c:v>5</c:v>
                </c:pt>
                <c:pt idx="47">
                  <c:v>5</c:v>
                </c:pt>
                <c:pt idx="48">
                  <c:v>5</c:v>
                </c:pt>
                <c:pt idx="49">
                  <c:v>4</c:v>
                </c:pt>
                <c:pt idx="50">
                  <c:v>2</c:v>
                </c:pt>
                <c:pt idx="51">
                  <c:v>3</c:v>
                </c:pt>
                <c:pt idx="52">
                  <c:v>3</c:v>
                </c:pt>
                <c:pt idx="53">
                  <c:v>4</c:v>
                </c:pt>
                <c:pt idx="54">
                  <c:v>3</c:v>
                </c:pt>
                <c:pt idx="55">
                  <c:v>5</c:v>
                </c:pt>
                <c:pt idx="56">
                  <c:v>5</c:v>
                </c:pt>
                <c:pt idx="57">
                  <c:v>5</c:v>
                </c:pt>
              </c:numCache>
            </c:numRef>
          </c:yVal>
        </c:ser>
        <c:ser>
          <c:idx val="1"/>
          <c:order val="1"/>
          <c:tx>
            <c:v>AP Physics 1</c:v>
          </c:tx>
          <c:spPr>
            <a:ln w="28575">
              <a:noFill/>
            </a:ln>
          </c:spPr>
          <c:xVal>
            <c:numRef>
              <c:f>('AP Physics 1'!$E$2:$E$25,'AP Physics 1'!$E$27:$E$40,'AP Physics 1'!$E$42:$E$63)</c:f>
              <c:numCache>
                <c:formatCode>0.0</c:formatCode>
                <c:ptCount val="60"/>
                <c:pt idx="0">
                  <c:v>1.7</c:v>
                </c:pt>
                <c:pt idx="1">
                  <c:v>1.3</c:v>
                </c:pt>
                <c:pt idx="2">
                  <c:v>2</c:v>
                </c:pt>
                <c:pt idx="3">
                  <c:v>3</c:v>
                </c:pt>
                <c:pt idx="4">
                  <c:v>3</c:v>
                </c:pt>
                <c:pt idx="5">
                  <c:v>3.7</c:v>
                </c:pt>
                <c:pt idx="6">
                  <c:v>1.3</c:v>
                </c:pt>
                <c:pt idx="7">
                  <c:v>1.7</c:v>
                </c:pt>
                <c:pt idx="8">
                  <c:v>2.2999999999999998</c:v>
                </c:pt>
                <c:pt idx="9">
                  <c:v>4</c:v>
                </c:pt>
                <c:pt idx="10">
                  <c:v>1.3</c:v>
                </c:pt>
                <c:pt idx="11">
                  <c:v>4</c:v>
                </c:pt>
                <c:pt idx="12">
                  <c:v>2</c:v>
                </c:pt>
                <c:pt idx="13">
                  <c:v>2.7</c:v>
                </c:pt>
                <c:pt idx="14">
                  <c:v>4</c:v>
                </c:pt>
                <c:pt idx="15">
                  <c:v>1.7</c:v>
                </c:pt>
                <c:pt idx="16">
                  <c:v>1</c:v>
                </c:pt>
                <c:pt idx="17">
                  <c:v>1.7</c:v>
                </c:pt>
                <c:pt idx="18">
                  <c:v>1.7</c:v>
                </c:pt>
                <c:pt idx="19">
                  <c:v>2.2999999999999998</c:v>
                </c:pt>
                <c:pt idx="20">
                  <c:v>3.7</c:v>
                </c:pt>
                <c:pt idx="21">
                  <c:v>2.7</c:v>
                </c:pt>
                <c:pt idx="22">
                  <c:v>4.3</c:v>
                </c:pt>
                <c:pt idx="23">
                  <c:v>1.7</c:v>
                </c:pt>
                <c:pt idx="24">
                  <c:v>4.3</c:v>
                </c:pt>
                <c:pt idx="25">
                  <c:v>4</c:v>
                </c:pt>
                <c:pt idx="26">
                  <c:v>3</c:v>
                </c:pt>
                <c:pt idx="27">
                  <c:v>2</c:v>
                </c:pt>
                <c:pt idx="28">
                  <c:v>5</c:v>
                </c:pt>
                <c:pt idx="29">
                  <c:v>4</c:v>
                </c:pt>
                <c:pt idx="30">
                  <c:v>2.2999999999999998</c:v>
                </c:pt>
                <c:pt idx="31">
                  <c:v>3.7</c:v>
                </c:pt>
                <c:pt idx="32">
                  <c:v>3.3</c:v>
                </c:pt>
                <c:pt idx="33">
                  <c:v>4.3</c:v>
                </c:pt>
                <c:pt idx="34">
                  <c:v>4</c:v>
                </c:pt>
                <c:pt idx="35">
                  <c:v>1.7</c:v>
                </c:pt>
                <c:pt idx="36">
                  <c:v>2.2999999999999998</c:v>
                </c:pt>
                <c:pt idx="37">
                  <c:v>3.3</c:v>
                </c:pt>
                <c:pt idx="38">
                  <c:v>2</c:v>
                </c:pt>
                <c:pt idx="39">
                  <c:v>5</c:v>
                </c:pt>
                <c:pt idx="40">
                  <c:v>1.3</c:v>
                </c:pt>
                <c:pt idx="41">
                  <c:v>3</c:v>
                </c:pt>
                <c:pt idx="42">
                  <c:v>5</c:v>
                </c:pt>
                <c:pt idx="43">
                  <c:v>3</c:v>
                </c:pt>
                <c:pt idx="44">
                  <c:v>4</c:v>
                </c:pt>
                <c:pt idx="45">
                  <c:v>2.2999999999999998</c:v>
                </c:pt>
                <c:pt idx="46">
                  <c:v>2.2999999999999998</c:v>
                </c:pt>
                <c:pt idx="47">
                  <c:v>2</c:v>
                </c:pt>
                <c:pt idx="48">
                  <c:v>2.7</c:v>
                </c:pt>
                <c:pt idx="49">
                  <c:v>2.7</c:v>
                </c:pt>
                <c:pt idx="50">
                  <c:v>2.2999999999999998</c:v>
                </c:pt>
                <c:pt idx="51">
                  <c:v>2.2999999999999998</c:v>
                </c:pt>
                <c:pt idx="52">
                  <c:v>2.2999999999999998</c:v>
                </c:pt>
                <c:pt idx="53">
                  <c:v>5</c:v>
                </c:pt>
                <c:pt idx="54">
                  <c:v>2.7</c:v>
                </c:pt>
                <c:pt idx="55">
                  <c:v>2.2999999999999998</c:v>
                </c:pt>
                <c:pt idx="56">
                  <c:v>3.3</c:v>
                </c:pt>
                <c:pt idx="57">
                  <c:v>2</c:v>
                </c:pt>
                <c:pt idx="58">
                  <c:v>2.7</c:v>
                </c:pt>
                <c:pt idx="59">
                  <c:v>2.2999999999999998</c:v>
                </c:pt>
              </c:numCache>
            </c:numRef>
          </c:xVal>
          <c:yVal>
            <c:numRef>
              <c:f>('AP Physics 1'!$F$2:$F$25,'AP Physics 1'!$F$27:$F$40,'AP Physics 1'!$F$42:$F$63)</c:f>
              <c:numCache>
                <c:formatCode>General</c:formatCode>
                <c:ptCount val="60"/>
                <c:pt idx="0">
                  <c:v>2</c:v>
                </c:pt>
                <c:pt idx="1">
                  <c:v>1</c:v>
                </c:pt>
                <c:pt idx="2">
                  <c:v>2</c:v>
                </c:pt>
                <c:pt idx="3">
                  <c:v>3</c:v>
                </c:pt>
                <c:pt idx="4">
                  <c:v>3</c:v>
                </c:pt>
                <c:pt idx="5">
                  <c:v>4</c:v>
                </c:pt>
                <c:pt idx="6">
                  <c:v>2</c:v>
                </c:pt>
                <c:pt idx="7">
                  <c:v>2</c:v>
                </c:pt>
                <c:pt idx="8">
                  <c:v>3</c:v>
                </c:pt>
                <c:pt idx="9">
                  <c:v>5</c:v>
                </c:pt>
                <c:pt idx="10">
                  <c:v>3</c:v>
                </c:pt>
                <c:pt idx="11">
                  <c:v>3</c:v>
                </c:pt>
                <c:pt idx="12">
                  <c:v>2</c:v>
                </c:pt>
                <c:pt idx="13">
                  <c:v>2</c:v>
                </c:pt>
                <c:pt idx="14">
                  <c:v>4</c:v>
                </c:pt>
                <c:pt idx="15">
                  <c:v>3</c:v>
                </c:pt>
                <c:pt idx="16">
                  <c:v>1</c:v>
                </c:pt>
                <c:pt idx="17">
                  <c:v>2</c:v>
                </c:pt>
                <c:pt idx="18">
                  <c:v>1</c:v>
                </c:pt>
                <c:pt idx="19">
                  <c:v>4</c:v>
                </c:pt>
                <c:pt idx="20">
                  <c:v>4</c:v>
                </c:pt>
                <c:pt idx="21">
                  <c:v>2</c:v>
                </c:pt>
                <c:pt idx="22">
                  <c:v>4</c:v>
                </c:pt>
                <c:pt idx="23">
                  <c:v>2</c:v>
                </c:pt>
                <c:pt idx="24">
                  <c:v>4</c:v>
                </c:pt>
                <c:pt idx="25">
                  <c:v>4</c:v>
                </c:pt>
                <c:pt idx="26">
                  <c:v>4</c:v>
                </c:pt>
                <c:pt idx="27">
                  <c:v>1</c:v>
                </c:pt>
                <c:pt idx="28">
                  <c:v>4</c:v>
                </c:pt>
                <c:pt idx="29">
                  <c:v>4</c:v>
                </c:pt>
                <c:pt idx="30">
                  <c:v>2</c:v>
                </c:pt>
                <c:pt idx="31">
                  <c:v>3</c:v>
                </c:pt>
                <c:pt idx="32">
                  <c:v>3</c:v>
                </c:pt>
                <c:pt idx="33">
                  <c:v>5</c:v>
                </c:pt>
                <c:pt idx="34">
                  <c:v>4</c:v>
                </c:pt>
                <c:pt idx="35">
                  <c:v>2</c:v>
                </c:pt>
                <c:pt idx="36">
                  <c:v>2</c:v>
                </c:pt>
                <c:pt idx="37">
                  <c:v>3</c:v>
                </c:pt>
                <c:pt idx="38">
                  <c:v>3</c:v>
                </c:pt>
                <c:pt idx="39">
                  <c:v>5</c:v>
                </c:pt>
                <c:pt idx="40">
                  <c:v>1</c:v>
                </c:pt>
                <c:pt idx="41">
                  <c:v>2</c:v>
                </c:pt>
                <c:pt idx="42">
                  <c:v>4</c:v>
                </c:pt>
                <c:pt idx="43">
                  <c:v>2</c:v>
                </c:pt>
                <c:pt idx="44">
                  <c:v>5</c:v>
                </c:pt>
                <c:pt idx="45">
                  <c:v>1</c:v>
                </c:pt>
                <c:pt idx="46">
                  <c:v>3</c:v>
                </c:pt>
                <c:pt idx="47">
                  <c:v>3</c:v>
                </c:pt>
                <c:pt idx="48">
                  <c:v>3</c:v>
                </c:pt>
                <c:pt idx="49">
                  <c:v>3</c:v>
                </c:pt>
                <c:pt idx="50">
                  <c:v>2</c:v>
                </c:pt>
                <c:pt idx="51">
                  <c:v>2</c:v>
                </c:pt>
                <c:pt idx="52">
                  <c:v>2</c:v>
                </c:pt>
                <c:pt idx="53">
                  <c:v>5</c:v>
                </c:pt>
                <c:pt idx="54">
                  <c:v>3</c:v>
                </c:pt>
                <c:pt idx="55">
                  <c:v>2</c:v>
                </c:pt>
                <c:pt idx="56">
                  <c:v>3</c:v>
                </c:pt>
                <c:pt idx="57">
                  <c:v>1</c:v>
                </c:pt>
                <c:pt idx="58">
                  <c:v>2</c:v>
                </c:pt>
                <c:pt idx="59">
                  <c:v>3</c:v>
                </c:pt>
              </c:numCache>
            </c:numRef>
          </c:yVal>
        </c:ser>
        <c:ser>
          <c:idx val="2"/>
          <c:order val="2"/>
          <c:tx>
            <c:v>AP Physics 2</c:v>
          </c:tx>
          <c:spPr>
            <a:ln w="28575">
              <a:noFill/>
            </a:ln>
          </c:spPr>
          <c:xVal>
            <c:numRef>
              <c:f>'AP Physics 2'!$E$2:$E$18</c:f>
              <c:numCache>
                <c:formatCode>0.0</c:formatCode>
                <c:ptCount val="17"/>
                <c:pt idx="0">
                  <c:v>2.2999999999999998</c:v>
                </c:pt>
                <c:pt idx="1">
                  <c:v>5</c:v>
                </c:pt>
                <c:pt idx="2">
                  <c:v>2.7</c:v>
                </c:pt>
                <c:pt idx="3">
                  <c:v>4</c:v>
                </c:pt>
                <c:pt idx="4">
                  <c:v>4</c:v>
                </c:pt>
                <c:pt idx="5">
                  <c:v>2.7</c:v>
                </c:pt>
                <c:pt idx="6">
                  <c:v>3.7</c:v>
                </c:pt>
                <c:pt idx="7">
                  <c:v>5</c:v>
                </c:pt>
                <c:pt idx="8">
                  <c:v>1.7</c:v>
                </c:pt>
                <c:pt idx="9">
                  <c:v>4.3</c:v>
                </c:pt>
                <c:pt idx="10">
                  <c:v>4.7</c:v>
                </c:pt>
                <c:pt idx="11">
                  <c:v>3</c:v>
                </c:pt>
                <c:pt idx="12">
                  <c:v>2.2999999999999998</c:v>
                </c:pt>
                <c:pt idx="13">
                  <c:v>5</c:v>
                </c:pt>
                <c:pt idx="14">
                  <c:v>2.2999999999999998</c:v>
                </c:pt>
                <c:pt idx="15">
                  <c:v>2</c:v>
                </c:pt>
                <c:pt idx="16">
                  <c:v>1.7</c:v>
                </c:pt>
              </c:numCache>
            </c:numRef>
          </c:xVal>
          <c:yVal>
            <c:numRef>
              <c:f>'AP Physics 2'!$F$2:$F$18</c:f>
              <c:numCache>
                <c:formatCode>0</c:formatCode>
                <c:ptCount val="17"/>
                <c:pt idx="0">
                  <c:v>3</c:v>
                </c:pt>
                <c:pt idx="1">
                  <c:v>4</c:v>
                </c:pt>
                <c:pt idx="2">
                  <c:v>3</c:v>
                </c:pt>
                <c:pt idx="3">
                  <c:v>4</c:v>
                </c:pt>
                <c:pt idx="4">
                  <c:v>3</c:v>
                </c:pt>
                <c:pt idx="5">
                  <c:v>2</c:v>
                </c:pt>
                <c:pt idx="6">
                  <c:v>2</c:v>
                </c:pt>
                <c:pt idx="7">
                  <c:v>4</c:v>
                </c:pt>
                <c:pt idx="8">
                  <c:v>1</c:v>
                </c:pt>
                <c:pt idx="9">
                  <c:v>5</c:v>
                </c:pt>
                <c:pt idx="10">
                  <c:v>4</c:v>
                </c:pt>
                <c:pt idx="11">
                  <c:v>2</c:v>
                </c:pt>
                <c:pt idx="12">
                  <c:v>2</c:v>
                </c:pt>
                <c:pt idx="13">
                  <c:v>3</c:v>
                </c:pt>
                <c:pt idx="14">
                  <c:v>2</c:v>
                </c:pt>
                <c:pt idx="15">
                  <c:v>2</c:v>
                </c:pt>
                <c:pt idx="16">
                  <c:v>2</c:v>
                </c:pt>
              </c:numCache>
            </c:numRef>
          </c:yVal>
        </c:ser>
        <c:axId val="170063360"/>
        <c:axId val="170064896"/>
      </c:scatterChart>
      <c:valAx>
        <c:axId val="170063360"/>
        <c:scaling>
          <c:orientation val="minMax"/>
          <c:max val="5"/>
          <c:min val="1"/>
        </c:scaling>
        <c:axPos val="b"/>
        <c:numFmt formatCode="0.0" sourceLinked="1"/>
        <c:tickLblPos val="nextTo"/>
        <c:crossAx val="170064896"/>
        <c:crosses val="autoZero"/>
        <c:crossBetween val="midCat"/>
      </c:valAx>
      <c:valAx>
        <c:axId val="170064896"/>
        <c:scaling>
          <c:orientation val="minMax"/>
          <c:max val="5"/>
          <c:min val="1"/>
        </c:scaling>
        <c:axPos val="l"/>
        <c:majorGridlines/>
        <c:numFmt formatCode="0" sourceLinked="1"/>
        <c:tickLblPos val="nextTo"/>
        <c:crossAx val="170063360"/>
        <c:crosses val="autoZero"/>
        <c:crossBetween val="midCat"/>
      </c:valAx>
    </c:plotArea>
    <c:legend>
      <c:legendPos val="r"/>
    </c:legend>
    <c:plotVisOnly val="1"/>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a:t>
            </a:r>
            <a:r>
              <a:rPr lang="en-US" baseline="0"/>
              <a:t> Exam Score vs. Lab Grade</a:t>
            </a:r>
            <a:endParaRPr lang="en-US"/>
          </a:p>
        </c:rich>
      </c:tx>
    </c:title>
    <c:plotArea>
      <c:layout/>
      <c:scatterChart>
        <c:scatterStyle val="lineMarker"/>
        <c:ser>
          <c:idx val="0"/>
          <c:order val="0"/>
          <c:tx>
            <c:v>APC</c:v>
          </c:tx>
          <c:spPr>
            <a:ln w="28575">
              <a:noFill/>
            </a:ln>
          </c:spPr>
          <c:xVal>
            <c:numRef>
              <c:f>('AP Physics C'!$K$2:$K$35,'AP Physics C'!$K$37:$K$51,'AP Physics C'!$K$53,'AP Physics C'!$K$55:$K$62)</c:f>
              <c:numCache>
                <c:formatCode>0.0</c:formatCode>
                <c:ptCount val="58"/>
                <c:pt idx="0">
                  <c:v>97.9</c:v>
                </c:pt>
                <c:pt idx="1">
                  <c:v>98.2</c:v>
                </c:pt>
                <c:pt idx="2">
                  <c:v>97.8</c:v>
                </c:pt>
                <c:pt idx="3">
                  <c:v>94.8</c:v>
                </c:pt>
                <c:pt idx="4">
                  <c:v>94.9</c:v>
                </c:pt>
                <c:pt idx="5">
                  <c:v>94.8</c:v>
                </c:pt>
                <c:pt idx="6">
                  <c:v>95.2</c:v>
                </c:pt>
                <c:pt idx="7">
                  <c:v>89.7</c:v>
                </c:pt>
                <c:pt idx="8">
                  <c:v>97.5</c:v>
                </c:pt>
                <c:pt idx="9">
                  <c:v>97.5</c:v>
                </c:pt>
                <c:pt idx="10">
                  <c:v>96.2</c:v>
                </c:pt>
                <c:pt idx="11">
                  <c:v>97.9</c:v>
                </c:pt>
                <c:pt idx="12">
                  <c:v>96.6</c:v>
                </c:pt>
                <c:pt idx="13">
                  <c:v>96.5</c:v>
                </c:pt>
                <c:pt idx="14">
                  <c:v>97.1</c:v>
                </c:pt>
                <c:pt idx="15">
                  <c:v>95.5</c:v>
                </c:pt>
                <c:pt idx="16">
                  <c:v>93.2</c:v>
                </c:pt>
                <c:pt idx="17">
                  <c:v>91.7</c:v>
                </c:pt>
                <c:pt idx="18">
                  <c:v>95.6</c:v>
                </c:pt>
                <c:pt idx="19">
                  <c:v>99</c:v>
                </c:pt>
                <c:pt idx="20">
                  <c:v>92.6</c:v>
                </c:pt>
                <c:pt idx="21">
                  <c:v>82.2</c:v>
                </c:pt>
                <c:pt idx="22">
                  <c:v>84.9</c:v>
                </c:pt>
                <c:pt idx="23">
                  <c:v>91.8</c:v>
                </c:pt>
                <c:pt idx="24">
                  <c:v>95.1</c:v>
                </c:pt>
                <c:pt idx="25">
                  <c:v>95.8</c:v>
                </c:pt>
                <c:pt idx="26">
                  <c:v>96.6</c:v>
                </c:pt>
                <c:pt idx="27">
                  <c:v>99.4</c:v>
                </c:pt>
                <c:pt idx="28">
                  <c:v>95.8</c:v>
                </c:pt>
                <c:pt idx="29">
                  <c:v>92.6</c:v>
                </c:pt>
                <c:pt idx="30">
                  <c:v>97.2</c:v>
                </c:pt>
                <c:pt idx="31">
                  <c:v>95.5</c:v>
                </c:pt>
                <c:pt idx="32">
                  <c:v>96.3</c:v>
                </c:pt>
                <c:pt idx="33">
                  <c:v>97.6</c:v>
                </c:pt>
                <c:pt idx="34">
                  <c:v>92.2</c:v>
                </c:pt>
                <c:pt idx="35">
                  <c:v>98.6</c:v>
                </c:pt>
                <c:pt idx="36">
                  <c:v>99</c:v>
                </c:pt>
                <c:pt idx="37">
                  <c:v>98.9</c:v>
                </c:pt>
                <c:pt idx="38">
                  <c:v>95.1</c:v>
                </c:pt>
                <c:pt idx="39">
                  <c:v>95.7</c:v>
                </c:pt>
                <c:pt idx="40">
                  <c:v>98</c:v>
                </c:pt>
                <c:pt idx="41">
                  <c:v>97.9</c:v>
                </c:pt>
                <c:pt idx="42">
                  <c:v>96.3</c:v>
                </c:pt>
                <c:pt idx="43">
                  <c:v>97.9</c:v>
                </c:pt>
                <c:pt idx="44">
                  <c:v>95.2</c:v>
                </c:pt>
                <c:pt idx="45">
                  <c:v>96.1</c:v>
                </c:pt>
                <c:pt idx="46">
                  <c:v>99.2</c:v>
                </c:pt>
                <c:pt idx="47">
                  <c:v>98.4</c:v>
                </c:pt>
                <c:pt idx="48">
                  <c:v>98.2</c:v>
                </c:pt>
                <c:pt idx="49">
                  <c:v>96.6</c:v>
                </c:pt>
                <c:pt idx="50">
                  <c:v>97.9</c:v>
                </c:pt>
                <c:pt idx="51">
                  <c:v>98.8</c:v>
                </c:pt>
                <c:pt idx="52">
                  <c:v>96.4</c:v>
                </c:pt>
                <c:pt idx="53">
                  <c:v>94.4</c:v>
                </c:pt>
                <c:pt idx="54">
                  <c:v>92.8</c:v>
                </c:pt>
                <c:pt idx="55">
                  <c:v>95.2</c:v>
                </c:pt>
                <c:pt idx="56">
                  <c:v>99.7</c:v>
                </c:pt>
                <c:pt idx="57">
                  <c:v>97.8</c:v>
                </c:pt>
              </c:numCache>
            </c:numRef>
          </c:xVal>
          <c:yVal>
            <c:numRef>
              <c:f>('AP Physics C'!$G$2:$G$35,'AP Physics C'!$G$37:$G$51,'AP Physics C'!$G$53,'AP Physics C'!$G$55:$G$62)</c:f>
              <c:numCache>
                <c:formatCode>0</c:formatCode>
                <c:ptCount val="58"/>
                <c:pt idx="0">
                  <c:v>5</c:v>
                </c:pt>
                <c:pt idx="1">
                  <c:v>5</c:v>
                </c:pt>
                <c:pt idx="2">
                  <c:v>4</c:v>
                </c:pt>
                <c:pt idx="3">
                  <c:v>3</c:v>
                </c:pt>
                <c:pt idx="4">
                  <c:v>4</c:v>
                </c:pt>
                <c:pt idx="5">
                  <c:v>4</c:v>
                </c:pt>
                <c:pt idx="6">
                  <c:v>4</c:v>
                </c:pt>
                <c:pt idx="7">
                  <c:v>1</c:v>
                </c:pt>
                <c:pt idx="8">
                  <c:v>3</c:v>
                </c:pt>
                <c:pt idx="9">
                  <c:v>3</c:v>
                </c:pt>
                <c:pt idx="10">
                  <c:v>4</c:v>
                </c:pt>
                <c:pt idx="11">
                  <c:v>5</c:v>
                </c:pt>
                <c:pt idx="12">
                  <c:v>3</c:v>
                </c:pt>
                <c:pt idx="13">
                  <c:v>2</c:v>
                </c:pt>
                <c:pt idx="14">
                  <c:v>5</c:v>
                </c:pt>
                <c:pt idx="15">
                  <c:v>4</c:v>
                </c:pt>
                <c:pt idx="16">
                  <c:v>4</c:v>
                </c:pt>
                <c:pt idx="17">
                  <c:v>5</c:v>
                </c:pt>
                <c:pt idx="18">
                  <c:v>5</c:v>
                </c:pt>
                <c:pt idx="19">
                  <c:v>3</c:v>
                </c:pt>
                <c:pt idx="20">
                  <c:v>1</c:v>
                </c:pt>
                <c:pt idx="21">
                  <c:v>5</c:v>
                </c:pt>
                <c:pt idx="22">
                  <c:v>1</c:v>
                </c:pt>
                <c:pt idx="23">
                  <c:v>2</c:v>
                </c:pt>
                <c:pt idx="24">
                  <c:v>4</c:v>
                </c:pt>
                <c:pt idx="25">
                  <c:v>5</c:v>
                </c:pt>
                <c:pt idx="26">
                  <c:v>4</c:v>
                </c:pt>
                <c:pt idx="27">
                  <c:v>4</c:v>
                </c:pt>
                <c:pt idx="28">
                  <c:v>3</c:v>
                </c:pt>
                <c:pt idx="29">
                  <c:v>1</c:v>
                </c:pt>
                <c:pt idx="30">
                  <c:v>3</c:v>
                </c:pt>
                <c:pt idx="31">
                  <c:v>3</c:v>
                </c:pt>
                <c:pt idx="32">
                  <c:v>3</c:v>
                </c:pt>
                <c:pt idx="33">
                  <c:v>5</c:v>
                </c:pt>
                <c:pt idx="34">
                  <c:v>3</c:v>
                </c:pt>
                <c:pt idx="35">
                  <c:v>4</c:v>
                </c:pt>
                <c:pt idx="36">
                  <c:v>5</c:v>
                </c:pt>
                <c:pt idx="37">
                  <c:v>4</c:v>
                </c:pt>
                <c:pt idx="38">
                  <c:v>3</c:v>
                </c:pt>
                <c:pt idx="39">
                  <c:v>3</c:v>
                </c:pt>
                <c:pt idx="40">
                  <c:v>4</c:v>
                </c:pt>
                <c:pt idx="41">
                  <c:v>3</c:v>
                </c:pt>
                <c:pt idx="42">
                  <c:v>5</c:v>
                </c:pt>
                <c:pt idx="43">
                  <c:v>3</c:v>
                </c:pt>
                <c:pt idx="44">
                  <c:v>3</c:v>
                </c:pt>
                <c:pt idx="45">
                  <c:v>4</c:v>
                </c:pt>
                <c:pt idx="46">
                  <c:v>5</c:v>
                </c:pt>
                <c:pt idx="47">
                  <c:v>5</c:v>
                </c:pt>
                <c:pt idx="48">
                  <c:v>5</c:v>
                </c:pt>
                <c:pt idx="49">
                  <c:v>4</c:v>
                </c:pt>
                <c:pt idx="50">
                  <c:v>2</c:v>
                </c:pt>
                <c:pt idx="51">
                  <c:v>3</c:v>
                </c:pt>
                <c:pt idx="52">
                  <c:v>3</c:v>
                </c:pt>
                <c:pt idx="53">
                  <c:v>4</c:v>
                </c:pt>
                <c:pt idx="54">
                  <c:v>3</c:v>
                </c:pt>
                <c:pt idx="55">
                  <c:v>5</c:v>
                </c:pt>
                <c:pt idx="56">
                  <c:v>5</c:v>
                </c:pt>
                <c:pt idx="57">
                  <c:v>5</c:v>
                </c:pt>
              </c:numCache>
            </c:numRef>
          </c:yVal>
        </c:ser>
        <c:ser>
          <c:idx val="2"/>
          <c:order val="1"/>
          <c:tx>
            <c:v>AP1</c:v>
          </c:tx>
          <c:spPr>
            <a:ln w="28575">
              <a:noFill/>
            </a:ln>
          </c:spPr>
          <c:xVal>
            <c:numRef>
              <c:f>('AP Physics 1'!$J$2:$J$25,'AP Physics 1'!$J$27:$J$40,'AP Physics 1'!$J$42:$J$63)</c:f>
              <c:numCache>
                <c:formatCode>0.0</c:formatCode>
                <c:ptCount val="60"/>
                <c:pt idx="0">
                  <c:v>96.9</c:v>
                </c:pt>
                <c:pt idx="1">
                  <c:v>95.1</c:v>
                </c:pt>
                <c:pt idx="2">
                  <c:v>95.3</c:v>
                </c:pt>
                <c:pt idx="3">
                  <c:v>97.3</c:v>
                </c:pt>
                <c:pt idx="4">
                  <c:v>99</c:v>
                </c:pt>
                <c:pt idx="5">
                  <c:v>92.9</c:v>
                </c:pt>
                <c:pt idx="6">
                  <c:v>81.8</c:v>
                </c:pt>
                <c:pt idx="7">
                  <c:v>94.7</c:v>
                </c:pt>
                <c:pt idx="8">
                  <c:v>98.1</c:v>
                </c:pt>
                <c:pt idx="9">
                  <c:v>98</c:v>
                </c:pt>
                <c:pt idx="10">
                  <c:v>96.5</c:v>
                </c:pt>
                <c:pt idx="11">
                  <c:v>98</c:v>
                </c:pt>
                <c:pt idx="12">
                  <c:v>96.3</c:v>
                </c:pt>
                <c:pt idx="13">
                  <c:v>90.5</c:v>
                </c:pt>
                <c:pt idx="14">
                  <c:v>98.9</c:v>
                </c:pt>
                <c:pt idx="15">
                  <c:v>98.3</c:v>
                </c:pt>
                <c:pt idx="16">
                  <c:v>98.9</c:v>
                </c:pt>
                <c:pt idx="17">
                  <c:v>97.1</c:v>
                </c:pt>
                <c:pt idx="18">
                  <c:v>88</c:v>
                </c:pt>
                <c:pt idx="19">
                  <c:v>97.3</c:v>
                </c:pt>
                <c:pt idx="20">
                  <c:v>98.6</c:v>
                </c:pt>
                <c:pt idx="21">
                  <c:v>93.5</c:v>
                </c:pt>
                <c:pt idx="22">
                  <c:v>91.7</c:v>
                </c:pt>
                <c:pt idx="23">
                  <c:v>94</c:v>
                </c:pt>
                <c:pt idx="24">
                  <c:v>96.1</c:v>
                </c:pt>
                <c:pt idx="25">
                  <c:v>94.1</c:v>
                </c:pt>
                <c:pt idx="26">
                  <c:v>98</c:v>
                </c:pt>
                <c:pt idx="27">
                  <c:v>97.1</c:v>
                </c:pt>
                <c:pt idx="28">
                  <c:v>97.1</c:v>
                </c:pt>
                <c:pt idx="29">
                  <c:v>97.4</c:v>
                </c:pt>
                <c:pt idx="30">
                  <c:v>98.1</c:v>
                </c:pt>
                <c:pt idx="31">
                  <c:v>98.2</c:v>
                </c:pt>
                <c:pt idx="32">
                  <c:v>96.3</c:v>
                </c:pt>
                <c:pt idx="33">
                  <c:v>98.3</c:v>
                </c:pt>
                <c:pt idx="34">
                  <c:v>95.7</c:v>
                </c:pt>
                <c:pt idx="35">
                  <c:v>95.4</c:v>
                </c:pt>
                <c:pt idx="36">
                  <c:v>92.6</c:v>
                </c:pt>
                <c:pt idx="37">
                  <c:v>96.5</c:v>
                </c:pt>
                <c:pt idx="38">
                  <c:v>96.1</c:v>
                </c:pt>
                <c:pt idx="39">
                  <c:v>98.2</c:v>
                </c:pt>
                <c:pt idx="40">
                  <c:v>94.9</c:v>
                </c:pt>
                <c:pt idx="41">
                  <c:v>97.1</c:v>
                </c:pt>
                <c:pt idx="42">
                  <c:v>96.9</c:v>
                </c:pt>
                <c:pt idx="43">
                  <c:v>98.2</c:v>
                </c:pt>
                <c:pt idx="44">
                  <c:v>97.4</c:v>
                </c:pt>
                <c:pt idx="45">
                  <c:v>91.3</c:v>
                </c:pt>
                <c:pt idx="46">
                  <c:v>97.7</c:v>
                </c:pt>
                <c:pt idx="47">
                  <c:v>96.4</c:v>
                </c:pt>
                <c:pt idx="48">
                  <c:v>95.3</c:v>
                </c:pt>
                <c:pt idx="49">
                  <c:v>98.9</c:v>
                </c:pt>
                <c:pt idx="50">
                  <c:v>98</c:v>
                </c:pt>
                <c:pt idx="51">
                  <c:v>87.7</c:v>
                </c:pt>
                <c:pt idx="52">
                  <c:v>98</c:v>
                </c:pt>
                <c:pt idx="53">
                  <c:v>98.7</c:v>
                </c:pt>
                <c:pt idx="54">
                  <c:v>96.9</c:v>
                </c:pt>
                <c:pt idx="55">
                  <c:v>92.9</c:v>
                </c:pt>
                <c:pt idx="56">
                  <c:v>97.8</c:v>
                </c:pt>
                <c:pt idx="57">
                  <c:v>97.4</c:v>
                </c:pt>
                <c:pt idx="58">
                  <c:v>98.4</c:v>
                </c:pt>
                <c:pt idx="59">
                  <c:v>99.3</c:v>
                </c:pt>
              </c:numCache>
            </c:numRef>
          </c:xVal>
          <c:yVal>
            <c:numRef>
              <c:f>('AP Physics 1'!$F$2:$F$25,'AP Physics 1'!$F$27:$F$40,'AP Physics 1'!$F$42:$F$63)</c:f>
              <c:numCache>
                <c:formatCode>General</c:formatCode>
                <c:ptCount val="60"/>
                <c:pt idx="0">
                  <c:v>2</c:v>
                </c:pt>
                <c:pt idx="1">
                  <c:v>1</c:v>
                </c:pt>
                <c:pt idx="2">
                  <c:v>2</c:v>
                </c:pt>
                <c:pt idx="3">
                  <c:v>3</c:v>
                </c:pt>
                <c:pt idx="4">
                  <c:v>3</c:v>
                </c:pt>
                <c:pt idx="5">
                  <c:v>4</c:v>
                </c:pt>
                <c:pt idx="6">
                  <c:v>2</c:v>
                </c:pt>
                <c:pt idx="7">
                  <c:v>2</c:v>
                </c:pt>
                <c:pt idx="8">
                  <c:v>3</c:v>
                </c:pt>
                <c:pt idx="9">
                  <c:v>5</c:v>
                </c:pt>
                <c:pt idx="10">
                  <c:v>3</c:v>
                </c:pt>
                <c:pt idx="11">
                  <c:v>3</c:v>
                </c:pt>
                <c:pt idx="12">
                  <c:v>2</c:v>
                </c:pt>
                <c:pt idx="13">
                  <c:v>2</c:v>
                </c:pt>
                <c:pt idx="14">
                  <c:v>4</c:v>
                </c:pt>
                <c:pt idx="15">
                  <c:v>3</c:v>
                </c:pt>
                <c:pt idx="16">
                  <c:v>1</c:v>
                </c:pt>
                <c:pt idx="17">
                  <c:v>2</c:v>
                </c:pt>
                <c:pt idx="18">
                  <c:v>1</c:v>
                </c:pt>
                <c:pt idx="19">
                  <c:v>4</c:v>
                </c:pt>
                <c:pt idx="20">
                  <c:v>4</c:v>
                </c:pt>
                <c:pt idx="21">
                  <c:v>2</c:v>
                </c:pt>
                <c:pt idx="22">
                  <c:v>4</c:v>
                </c:pt>
                <c:pt idx="23">
                  <c:v>2</c:v>
                </c:pt>
                <c:pt idx="24">
                  <c:v>4</c:v>
                </c:pt>
                <c:pt idx="25">
                  <c:v>4</c:v>
                </c:pt>
                <c:pt idx="26">
                  <c:v>4</c:v>
                </c:pt>
                <c:pt idx="27">
                  <c:v>1</c:v>
                </c:pt>
                <c:pt idx="28">
                  <c:v>4</c:v>
                </c:pt>
                <c:pt idx="29">
                  <c:v>4</c:v>
                </c:pt>
                <c:pt idx="30">
                  <c:v>2</c:v>
                </c:pt>
                <c:pt idx="31">
                  <c:v>3</c:v>
                </c:pt>
                <c:pt idx="32">
                  <c:v>3</c:v>
                </c:pt>
                <c:pt idx="33">
                  <c:v>5</c:v>
                </c:pt>
                <c:pt idx="34">
                  <c:v>4</c:v>
                </c:pt>
                <c:pt idx="35">
                  <c:v>2</c:v>
                </c:pt>
                <c:pt idx="36">
                  <c:v>2</c:v>
                </c:pt>
                <c:pt idx="37">
                  <c:v>3</c:v>
                </c:pt>
                <c:pt idx="38">
                  <c:v>3</c:v>
                </c:pt>
                <c:pt idx="39">
                  <c:v>5</c:v>
                </c:pt>
                <c:pt idx="40">
                  <c:v>1</c:v>
                </c:pt>
                <c:pt idx="41">
                  <c:v>2</c:v>
                </c:pt>
                <c:pt idx="42">
                  <c:v>4</c:v>
                </c:pt>
                <c:pt idx="43">
                  <c:v>2</c:v>
                </c:pt>
                <c:pt idx="44">
                  <c:v>5</c:v>
                </c:pt>
                <c:pt idx="45">
                  <c:v>1</c:v>
                </c:pt>
                <c:pt idx="46">
                  <c:v>3</c:v>
                </c:pt>
                <c:pt idx="47">
                  <c:v>3</c:v>
                </c:pt>
                <c:pt idx="48">
                  <c:v>3</c:v>
                </c:pt>
                <c:pt idx="49">
                  <c:v>3</c:v>
                </c:pt>
                <c:pt idx="50">
                  <c:v>2</c:v>
                </c:pt>
                <c:pt idx="51">
                  <c:v>2</c:v>
                </c:pt>
                <c:pt idx="52">
                  <c:v>2</c:v>
                </c:pt>
                <c:pt idx="53">
                  <c:v>5</c:v>
                </c:pt>
                <c:pt idx="54">
                  <c:v>3</c:v>
                </c:pt>
                <c:pt idx="55">
                  <c:v>2</c:v>
                </c:pt>
                <c:pt idx="56">
                  <c:v>3</c:v>
                </c:pt>
                <c:pt idx="57">
                  <c:v>1</c:v>
                </c:pt>
                <c:pt idx="58">
                  <c:v>2</c:v>
                </c:pt>
                <c:pt idx="59">
                  <c:v>3</c:v>
                </c:pt>
              </c:numCache>
            </c:numRef>
          </c:yVal>
        </c:ser>
        <c:ser>
          <c:idx val="1"/>
          <c:order val="2"/>
          <c:tx>
            <c:v>AP2</c:v>
          </c:tx>
          <c:spPr>
            <a:ln w="28575">
              <a:noFill/>
            </a:ln>
          </c:spPr>
          <c:xVal>
            <c:numRef>
              <c:f>'AP Physics 2'!$J$2:$J$18</c:f>
              <c:numCache>
                <c:formatCode>0.0</c:formatCode>
                <c:ptCount val="17"/>
                <c:pt idx="0">
                  <c:v>97.7</c:v>
                </c:pt>
                <c:pt idx="1">
                  <c:v>58.3</c:v>
                </c:pt>
                <c:pt idx="2">
                  <c:v>97.9</c:v>
                </c:pt>
                <c:pt idx="3">
                  <c:v>98.9</c:v>
                </c:pt>
                <c:pt idx="4">
                  <c:v>89.2</c:v>
                </c:pt>
                <c:pt idx="5">
                  <c:v>87.6</c:v>
                </c:pt>
                <c:pt idx="6">
                  <c:v>75.099999999999994</c:v>
                </c:pt>
                <c:pt idx="7">
                  <c:v>97.2</c:v>
                </c:pt>
                <c:pt idx="8">
                  <c:v>73.5</c:v>
                </c:pt>
                <c:pt idx="9">
                  <c:v>97.5</c:v>
                </c:pt>
                <c:pt idx="10">
                  <c:v>96.5</c:v>
                </c:pt>
                <c:pt idx="11">
                  <c:v>75.900000000000006</c:v>
                </c:pt>
                <c:pt idx="12">
                  <c:v>89.3</c:v>
                </c:pt>
                <c:pt idx="13">
                  <c:v>96.7</c:v>
                </c:pt>
                <c:pt idx="14">
                  <c:v>99.1</c:v>
                </c:pt>
                <c:pt idx="15">
                  <c:v>99.1</c:v>
                </c:pt>
                <c:pt idx="16">
                  <c:v>97.6</c:v>
                </c:pt>
              </c:numCache>
            </c:numRef>
          </c:xVal>
          <c:yVal>
            <c:numRef>
              <c:f>'AP Physics 2'!$F$2:$F$18</c:f>
              <c:numCache>
                <c:formatCode>0</c:formatCode>
                <c:ptCount val="17"/>
                <c:pt idx="0">
                  <c:v>3</c:v>
                </c:pt>
                <c:pt idx="1">
                  <c:v>4</c:v>
                </c:pt>
                <c:pt idx="2">
                  <c:v>3</c:v>
                </c:pt>
                <c:pt idx="3">
                  <c:v>4</c:v>
                </c:pt>
                <c:pt idx="4">
                  <c:v>3</c:v>
                </c:pt>
                <c:pt idx="5">
                  <c:v>2</c:v>
                </c:pt>
                <c:pt idx="6">
                  <c:v>2</c:v>
                </c:pt>
                <c:pt idx="7">
                  <c:v>4</c:v>
                </c:pt>
                <c:pt idx="8">
                  <c:v>1</c:v>
                </c:pt>
                <c:pt idx="9">
                  <c:v>5</c:v>
                </c:pt>
                <c:pt idx="10">
                  <c:v>4</c:v>
                </c:pt>
                <c:pt idx="11">
                  <c:v>2</c:v>
                </c:pt>
                <c:pt idx="12">
                  <c:v>2</c:v>
                </c:pt>
                <c:pt idx="13">
                  <c:v>3</c:v>
                </c:pt>
                <c:pt idx="14">
                  <c:v>2</c:v>
                </c:pt>
                <c:pt idx="15">
                  <c:v>2</c:v>
                </c:pt>
                <c:pt idx="16">
                  <c:v>2</c:v>
                </c:pt>
              </c:numCache>
            </c:numRef>
          </c:yVal>
        </c:ser>
        <c:axId val="170103168"/>
        <c:axId val="170104704"/>
      </c:scatterChart>
      <c:valAx>
        <c:axId val="170103168"/>
        <c:scaling>
          <c:orientation val="minMax"/>
          <c:max val="100"/>
          <c:min val="55"/>
        </c:scaling>
        <c:axPos val="b"/>
        <c:numFmt formatCode="0.0" sourceLinked="1"/>
        <c:tickLblPos val="nextTo"/>
        <c:crossAx val="170104704"/>
        <c:crosses val="autoZero"/>
        <c:crossBetween val="midCat"/>
        <c:majorUnit val="5"/>
        <c:minorUnit val="1"/>
      </c:valAx>
      <c:valAx>
        <c:axId val="170104704"/>
        <c:scaling>
          <c:orientation val="minMax"/>
          <c:max val="5"/>
          <c:min val="1"/>
        </c:scaling>
        <c:axPos val="l"/>
        <c:majorGridlines/>
        <c:numFmt formatCode="0" sourceLinked="1"/>
        <c:tickLblPos val="nextTo"/>
        <c:crossAx val="170103168"/>
        <c:crosses val="autoZero"/>
        <c:crossBetween val="midCat"/>
        <c:majorUnit val="1"/>
      </c:valAx>
    </c:plotArea>
    <c:legend>
      <c:legendPos val="r"/>
    </c:legend>
    <c:plotVisOnly val="1"/>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a:t>
            </a:r>
            <a:r>
              <a:rPr lang="en-US" baseline="0"/>
              <a:t> Exam Score vs. Homework</a:t>
            </a:r>
          </a:p>
        </c:rich>
      </c:tx>
    </c:title>
    <c:plotArea>
      <c:layout/>
      <c:scatterChart>
        <c:scatterStyle val="lineMarker"/>
        <c:ser>
          <c:idx val="0"/>
          <c:order val="0"/>
          <c:tx>
            <c:v>APC</c:v>
          </c:tx>
          <c:spPr>
            <a:ln w="28575">
              <a:noFill/>
            </a:ln>
          </c:spPr>
          <c:xVal>
            <c:numRef>
              <c:f>('AP Physics C'!$L$2:$L$35,'AP Physics C'!$L$37:$L$51,'AP Physics C'!$L$53,'AP Physics C'!$L$55:$L$62)</c:f>
              <c:numCache>
                <c:formatCode>0.0</c:formatCode>
                <c:ptCount val="58"/>
                <c:pt idx="0">
                  <c:v>98.5</c:v>
                </c:pt>
                <c:pt idx="1">
                  <c:v>95.6</c:v>
                </c:pt>
                <c:pt idx="2">
                  <c:v>100</c:v>
                </c:pt>
                <c:pt idx="3">
                  <c:v>94.3</c:v>
                </c:pt>
                <c:pt idx="4">
                  <c:v>100</c:v>
                </c:pt>
                <c:pt idx="5">
                  <c:v>74.2</c:v>
                </c:pt>
                <c:pt idx="6">
                  <c:v>99.2</c:v>
                </c:pt>
                <c:pt idx="7">
                  <c:v>91.2</c:v>
                </c:pt>
                <c:pt idx="8">
                  <c:v>97.5</c:v>
                </c:pt>
                <c:pt idx="9">
                  <c:v>100</c:v>
                </c:pt>
                <c:pt idx="10">
                  <c:v>94.2</c:v>
                </c:pt>
                <c:pt idx="11">
                  <c:v>100</c:v>
                </c:pt>
                <c:pt idx="12">
                  <c:v>97.5</c:v>
                </c:pt>
                <c:pt idx="13">
                  <c:v>99</c:v>
                </c:pt>
                <c:pt idx="14">
                  <c:v>96.6</c:v>
                </c:pt>
                <c:pt idx="15">
                  <c:v>99.8</c:v>
                </c:pt>
                <c:pt idx="16">
                  <c:v>97.9</c:v>
                </c:pt>
                <c:pt idx="17">
                  <c:v>97.1</c:v>
                </c:pt>
                <c:pt idx="18">
                  <c:v>99.2</c:v>
                </c:pt>
                <c:pt idx="19">
                  <c:v>100</c:v>
                </c:pt>
                <c:pt idx="20">
                  <c:v>91</c:v>
                </c:pt>
                <c:pt idx="21">
                  <c:v>87.7</c:v>
                </c:pt>
                <c:pt idx="22">
                  <c:v>91.8</c:v>
                </c:pt>
                <c:pt idx="23">
                  <c:v>94.3</c:v>
                </c:pt>
                <c:pt idx="24">
                  <c:v>94.2</c:v>
                </c:pt>
                <c:pt idx="25">
                  <c:v>99.2</c:v>
                </c:pt>
                <c:pt idx="26">
                  <c:v>100</c:v>
                </c:pt>
                <c:pt idx="27">
                  <c:v>100</c:v>
                </c:pt>
                <c:pt idx="28">
                  <c:v>99.2</c:v>
                </c:pt>
                <c:pt idx="29">
                  <c:v>97.1</c:v>
                </c:pt>
                <c:pt idx="30">
                  <c:v>96.9</c:v>
                </c:pt>
                <c:pt idx="31">
                  <c:v>100</c:v>
                </c:pt>
                <c:pt idx="32">
                  <c:v>98.8</c:v>
                </c:pt>
                <c:pt idx="33">
                  <c:v>100</c:v>
                </c:pt>
                <c:pt idx="34">
                  <c:v>91.7</c:v>
                </c:pt>
                <c:pt idx="35">
                  <c:v>100</c:v>
                </c:pt>
                <c:pt idx="36">
                  <c:v>99.2</c:v>
                </c:pt>
                <c:pt idx="37">
                  <c:v>100</c:v>
                </c:pt>
                <c:pt idx="38">
                  <c:v>89.2</c:v>
                </c:pt>
                <c:pt idx="39">
                  <c:v>97.3</c:v>
                </c:pt>
                <c:pt idx="40">
                  <c:v>98.4</c:v>
                </c:pt>
                <c:pt idx="41">
                  <c:v>100</c:v>
                </c:pt>
                <c:pt idx="42">
                  <c:v>100</c:v>
                </c:pt>
                <c:pt idx="43">
                  <c:v>98.8</c:v>
                </c:pt>
                <c:pt idx="44">
                  <c:v>97</c:v>
                </c:pt>
                <c:pt idx="45">
                  <c:v>85.4</c:v>
                </c:pt>
                <c:pt idx="46">
                  <c:v>100</c:v>
                </c:pt>
                <c:pt idx="47">
                  <c:v>80.2</c:v>
                </c:pt>
                <c:pt idx="48">
                  <c:v>99.2</c:v>
                </c:pt>
                <c:pt idx="49">
                  <c:v>98.8</c:v>
                </c:pt>
                <c:pt idx="50">
                  <c:v>99.2</c:v>
                </c:pt>
                <c:pt idx="51">
                  <c:v>90.4</c:v>
                </c:pt>
                <c:pt idx="52">
                  <c:v>100</c:v>
                </c:pt>
                <c:pt idx="53">
                  <c:v>95.8</c:v>
                </c:pt>
                <c:pt idx="54">
                  <c:v>98.4</c:v>
                </c:pt>
                <c:pt idx="55">
                  <c:v>88.2</c:v>
                </c:pt>
                <c:pt idx="56">
                  <c:v>100</c:v>
                </c:pt>
                <c:pt idx="57">
                  <c:v>100</c:v>
                </c:pt>
              </c:numCache>
            </c:numRef>
          </c:xVal>
          <c:yVal>
            <c:numRef>
              <c:f>('AP Physics C'!$G$2:$G$35,'AP Physics C'!$G$37:$G$51,'AP Physics C'!$G$53,'AP Physics C'!$G$55:$G$62)</c:f>
              <c:numCache>
                <c:formatCode>0</c:formatCode>
                <c:ptCount val="58"/>
                <c:pt idx="0">
                  <c:v>5</c:v>
                </c:pt>
                <c:pt idx="1">
                  <c:v>5</c:v>
                </c:pt>
                <c:pt idx="2">
                  <c:v>4</c:v>
                </c:pt>
                <c:pt idx="3">
                  <c:v>3</c:v>
                </c:pt>
                <c:pt idx="4">
                  <c:v>4</c:v>
                </c:pt>
                <c:pt idx="5">
                  <c:v>4</c:v>
                </c:pt>
                <c:pt idx="6">
                  <c:v>4</c:v>
                </c:pt>
                <c:pt idx="7">
                  <c:v>1</c:v>
                </c:pt>
                <c:pt idx="8">
                  <c:v>3</c:v>
                </c:pt>
                <c:pt idx="9">
                  <c:v>3</c:v>
                </c:pt>
                <c:pt idx="10">
                  <c:v>4</c:v>
                </c:pt>
                <c:pt idx="11">
                  <c:v>5</c:v>
                </c:pt>
                <c:pt idx="12">
                  <c:v>3</c:v>
                </c:pt>
                <c:pt idx="13">
                  <c:v>2</c:v>
                </c:pt>
                <c:pt idx="14">
                  <c:v>5</c:v>
                </c:pt>
                <c:pt idx="15">
                  <c:v>4</c:v>
                </c:pt>
                <c:pt idx="16">
                  <c:v>4</c:v>
                </c:pt>
                <c:pt idx="17">
                  <c:v>5</c:v>
                </c:pt>
                <c:pt idx="18">
                  <c:v>5</c:v>
                </c:pt>
                <c:pt idx="19">
                  <c:v>3</c:v>
                </c:pt>
                <c:pt idx="20">
                  <c:v>1</c:v>
                </c:pt>
                <c:pt idx="21">
                  <c:v>5</c:v>
                </c:pt>
                <c:pt idx="22">
                  <c:v>1</c:v>
                </c:pt>
                <c:pt idx="23">
                  <c:v>2</c:v>
                </c:pt>
                <c:pt idx="24">
                  <c:v>4</c:v>
                </c:pt>
                <c:pt idx="25">
                  <c:v>5</c:v>
                </c:pt>
                <c:pt idx="26">
                  <c:v>4</c:v>
                </c:pt>
                <c:pt idx="27">
                  <c:v>4</c:v>
                </c:pt>
                <c:pt idx="28">
                  <c:v>3</c:v>
                </c:pt>
                <c:pt idx="29">
                  <c:v>1</c:v>
                </c:pt>
                <c:pt idx="30">
                  <c:v>3</c:v>
                </c:pt>
                <c:pt idx="31">
                  <c:v>3</c:v>
                </c:pt>
                <c:pt idx="32">
                  <c:v>3</c:v>
                </c:pt>
                <c:pt idx="33">
                  <c:v>5</c:v>
                </c:pt>
                <c:pt idx="34">
                  <c:v>3</c:v>
                </c:pt>
                <c:pt idx="35">
                  <c:v>4</c:v>
                </c:pt>
                <c:pt idx="36">
                  <c:v>5</c:v>
                </c:pt>
                <c:pt idx="37">
                  <c:v>4</c:v>
                </c:pt>
                <c:pt idx="38">
                  <c:v>3</c:v>
                </c:pt>
                <c:pt idx="39">
                  <c:v>3</c:v>
                </c:pt>
                <c:pt idx="40">
                  <c:v>4</c:v>
                </c:pt>
                <c:pt idx="41">
                  <c:v>3</c:v>
                </c:pt>
                <c:pt idx="42">
                  <c:v>5</c:v>
                </c:pt>
                <c:pt idx="43">
                  <c:v>3</c:v>
                </c:pt>
                <c:pt idx="44">
                  <c:v>3</c:v>
                </c:pt>
                <c:pt idx="45">
                  <c:v>4</c:v>
                </c:pt>
                <c:pt idx="46">
                  <c:v>5</c:v>
                </c:pt>
                <c:pt idx="47">
                  <c:v>5</c:v>
                </c:pt>
                <c:pt idx="48">
                  <c:v>5</c:v>
                </c:pt>
                <c:pt idx="49">
                  <c:v>4</c:v>
                </c:pt>
                <c:pt idx="50">
                  <c:v>2</c:v>
                </c:pt>
                <c:pt idx="51">
                  <c:v>3</c:v>
                </c:pt>
                <c:pt idx="52">
                  <c:v>3</c:v>
                </c:pt>
                <c:pt idx="53">
                  <c:v>4</c:v>
                </c:pt>
                <c:pt idx="54">
                  <c:v>3</c:v>
                </c:pt>
                <c:pt idx="55">
                  <c:v>5</c:v>
                </c:pt>
                <c:pt idx="56">
                  <c:v>5</c:v>
                </c:pt>
                <c:pt idx="57">
                  <c:v>5</c:v>
                </c:pt>
              </c:numCache>
            </c:numRef>
          </c:yVal>
        </c:ser>
        <c:ser>
          <c:idx val="1"/>
          <c:order val="1"/>
          <c:tx>
            <c:v>AP2</c:v>
          </c:tx>
          <c:spPr>
            <a:ln w="28575">
              <a:noFill/>
            </a:ln>
          </c:spPr>
          <c:xVal>
            <c:numRef>
              <c:f>'AP Physics 2'!$K$2:$K$18</c:f>
              <c:numCache>
                <c:formatCode>0.0</c:formatCode>
                <c:ptCount val="17"/>
                <c:pt idx="0">
                  <c:v>94.3</c:v>
                </c:pt>
                <c:pt idx="1">
                  <c:v>50.9</c:v>
                </c:pt>
                <c:pt idx="2">
                  <c:v>100</c:v>
                </c:pt>
                <c:pt idx="3">
                  <c:v>96.8</c:v>
                </c:pt>
                <c:pt idx="4">
                  <c:v>70</c:v>
                </c:pt>
                <c:pt idx="5">
                  <c:v>87.6</c:v>
                </c:pt>
                <c:pt idx="6">
                  <c:v>78.2</c:v>
                </c:pt>
                <c:pt idx="7">
                  <c:v>97.8</c:v>
                </c:pt>
                <c:pt idx="8">
                  <c:v>37.9</c:v>
                </c:pt>
                <c:pt idx="9">
                  <c:v>97.8</c:v>
                </c:pt>
                <c:pt idx="10">
                  <c:v>88</c:v>
                </c:pt>
                <c:pt idx="11">
                  <c:v>73.099999999999994</c:v>
                </c:pt>
                <c:pt idx="12">
                  <c:v>37.4</c:v>
                </c:pt>
                <c:pt idx="13">
                  <c:v>99.8</c:v>
                </c:pt>
                <c:pt idx="14">
                  <c:v>97.8</c:v>
                </c:pt>
                <c:pt idx="15">
                  <c:v>97.8</c:v>
                </c:pt>
                <c:pt idx="16">
                  <c:v>78.7</c:v>
                </c:pt>
              </c:numCache>
            </c:numRef>
          </c:xVal>
          <c:yVal>
            <c:numRef>
              <c:f>'AP Physics 2'!$F$2:$F$18</c:f>
              <c:numCache>
                <c:formatCode>0</c:formatCode>
                <c:ptCount val="17"/>
                <c:pt idx="0">
                  <c:v>3</c:v>
                </c:pt>
                <c:pt idx="1">
                  <c:v>4</c:v>
                </c:pt>
                <c:pt idx="2">
                  <c:v>3</c:v>
                </c:pt>
                <c:pt idx="3">
                  <c:v>4</c:v>
                </c:pt>
                <c:pt idx="4">
                  <c:v>3</c:v>
                </c:pt>
                <c:pt idx="5">
                  <c:v>2</c:v>
                </c:pt>
                <c:pt idx="6">
                  <c:v>2</c:v>
                </c:pt>
                <c:pt idx="7">
                  <c:v>4</c:v>
                </c:pt>
                <c:pt idx="8">
                  <c:v>1</c:v>
                </c:pt>
                <c:pt idx="9">
                  <c:v>5</c:v>
                </c:pt>
                <c:pt idx="10">
                  <c:v>4</c:v>
                </c:pt>
                <c:pt idx="11">
                  <c:v>2</c:v>
                </c:pt>
                <c:pt idx="12">
                  <c:v>2</c:v>
                </c:pt>
                <c:pt idx="13">
                  <c:v>3</c:v>
                </c:pt>
                <c:pt idx="14">
                  <c:v>2</c:v>
                </c:pt>
                <c:pt idx="15">
                  <c:v>2</c:v>
                </c:pt>
                <c:pt idx="16">
                  <c:v>2</c:v>
                </c:pt>
              </c:numCache>
            </c:numRef>
          </c:yVal>
        </c:ser>
        <c:ser>
          <c:idx val="2"/>
          <c:order val="2"/>
          <c:tx>
            <c:v>AP1</c:v>
          </c:tx>
          <c:spPr>
            <a:ln w="28575">
              <a:noFill/>
            </a:ln>
          </c:spPr>
          <c:xVal>
            <c:numRef>
              <c:f>('AP Physics 1'!$K$2:$K$25,'AP Physics 1'!$K$27:$K$40,'AP Physics 1'!$K$42:$K$63)</c:f>
              <c:numCache>
                <c:formatCode>0.0</c:formatCode>
                <c:ptCount val="60"/>
                <c:pt idx="0">
                  <c:v>100</c:v>
                </c:pt>
                <c:pt idx="1">
                  <c:v>88.6</c:v>
                </c:pt>
                <c:pt idx="2">
                  <c:v>92.3</c:v>
                </c:pt>
                <c:pt idx="3">
                  <c:v>96.8</c:v>
                </c:pt>
                <c:pt idx="4">
                  <c:v>98.8</c:v>
                </c:pt>
                <c:pt idx="5">
                  <c:v>88</c:v>
                </c:pt>
                <c:pt idx="6">
                  <c:v>86.6</c:v>
                </c:pt>
                <c:pt idx="7">
                  <c:v>95.4</c:v>
                </c:pt>
                <c:pt idx="8">
                  <c:v>100</c:v>
                </c:pt>
                <c:pt idx="9">
                  <c:v>99.2</c:v>
                </c:pt>
                <c:pt idx="10">
                  <c:v>99.4</c:v>
                </c:pt>
                <c:pt idx="11">
                  <c:v>97.5</c:v>
                </c:pt>
                <c:pt idx="12">
                  <c:v>94</c:v>
                </c:pt>
                <c:pt idx="13">
                  <c:v>88.8</c:v>
                </c:pt>
                <c:pt idx="14">
                  <c:v>100</c:v>
                </c:pt>
                <c:pt idx="15">
                  <c:v>97.7</c:v>
                </c:pt>
                <c:pt idx="16">
                  <c:v>99.6</c:v>
                </c:pt>
                <c:pt idx="17">
                  <c:v>95.4</c:v>
                </c:pt>
                <c:pt idx="18">
                  <c:v>73.599999999999994</c:v>
                </c:pt>
                <c:pt idx="19">
                  <c:v>96.6</c:v>
                </c:pt>
                <c:pt idx="20">
                  <c:v>100</c:v>
                </c:pt>
                <c:pt idx="21">
                  <c:v>85.4</c:v>
                </c:pt>
                <c:pt idx="22">
                  <c:v>94.8</c:v>
                </c:pt>
                <c:pt idx="23">
                  <c:v>53.8</c:v>
                </c:pt>
                <c:pt idx="24">
                  <c:v>98.1</c:v>
                </c:pt>
                <c:pt idx="25">
                  <c:v>80</c:v>
                </c:pt>
                <c:pt idx="26">
                  <c:v>100</c:v>
                </c:pt>
                <c:pt idx="27">
                  <c:v>99.6</c:v>
                </c:pt>
                <c:pt idx="28">
                  <c:v>99.6</c:v>
                </c:pt>
                <c:pt idx="29">
                  <c:v>93.6</c:v>
                </c:pt>
                <c:pt idx="30">
                  <c:v>98.4</c:v>
                </c:pt>
                <c:pt idx="31">
                  <c:v>96.2</c:v>
                </c:pt>
                <c:pt idx="32">
                  <c:v>87.1</c:v>
                </c:pt>
                <c:pt idx="33">
                  <c:v>100</c:v>
                </c:pt>
                <c:pt idx="34">
                  <c:v>56.5</c:v>
                </c:pt>
                <c:pt idx="35">
                  <c:v>98.8</c:v>
                </c:pt>
                <c:pt idx="36">
                  <c:v>66.599999999999994</c:v>
                </c:pt>
                <c:pt idx="37">
                  <c:v>76</c:v>
                </c:pt>
                <c:pt idx="38">
                  <c:v>100</c:v>
                </c:pt>
                <c:pt idx="39">
                  <c:v>100</c:v>
                </c:pt>
                <c:pt idx="40">
                  <c:v>95</c:v>
                </c:pt>
                <c:pt idx="41">
                  <c:v>100</c:v>
                </c:pt>
                <c:pt idx="42">
                  <c:v>95.9</c:v>
                </c:pt>
                <c:pt idx="43">
                  <c:v>100</c:v>
                </c:pt>
                <c:pt idx="44">
                  <c:v>99.2</c:v>
                </c:pt>
                <c:pt idx="45">
                  <c:v>69.400000000000006</c:v>
                </c:pt>
                <c:pt idx="46">
                  <c:v>100</c:v>
                </c:pt>
                <c:pt idx="47">
                  <c:v>100</c:v>
                </c:pt>
                <c:pt idx="48">
                  <c:v>94.8</c:v>
                </c:pt>
                <c:pt idx="49">
                  <c:v>100</c:v>
                </c:pt>
                <c:pt idx="50">
                  <c:v>97.5</c:v>
                </c:pt>
                <c:pt idx="51">
                  <c:v>56.8</c:v>
                </c:pt>
                <c:pt idx="52">
                  <c:v>96</c:v>
                </c:pt>
                <c:pt idx="53">
                  <c:v>94.6</c:v>
                </c:pt>
                <c:pt idx="54">
                  <c:v>82.9</c:v>
                </c:pt>
                <c:pt idx="55">
                  <c:v>93.8</c:v>
                </c:pt>
                <c:pt idx="56">
                  <c:v>100</c:v>
                </c:pt>
                <c:pt idx="57">
                  <c:v>81.5</c:v>
                </c:pt>
                <c:pt idx="58">
                  <c:v>100</c:v>
                </c:pt>
                <c:pt idx="59">
                  <c:v>96.6</c:v>
                </c:pt>
              </c:numCache>
            </c:numRef>
          </c:xVal>
          <c:yVal>
            <c:numRef>
              <c:f>('AP Physics 1'!$F$2:$F$25,'AP Physics 1'!$F$27:$F$40,'AP Physics 1'!$F$42:$F$63)</c:f>
              <c:numCache>
                <c:formatCode>General</c:formatCode>
                <c:ptCount val="60"/>
                <c:pt idx="0">
                  <c:v>2</c:v>
                </c:pt>
                <c:pt idx="1">
                  <c:v>1</c:v>
                </c:pt>
                <c:pt idx="2">
                  <c:v>2</c:v>
                </c:pt>
                <c:pt idx="3">
                  <c:v>3</c:v>
                </c:pt>
                <c:pt idx="4">
                  <c:v>3</c:v>
                </c:pt>
                <c:pt idx="5">
                  <c:v>4</c:v>
                </c:pt>
                <c:pt idx="6">
                  <c:v>2</c:v>
                </c:pt>
                <c:pt idx="7">
                  <c:v>2</c:v>
                </c:pt>
                <c:pt idx="8">
                  <c:v>3</c:v>
                </c:pt>
                <c:pt idx="9">
                  <c:v>5</c:v>
                </c:pt>
                <c:pt idx="10">
                  <c:v>3</c:v>
                </c:pt>
                <c:pt idx="11">
                  <c:v>3</c:v>
                </c:pt>
                <c:pt idx="12">
                  <c:v>2</c:v>
                </c:pt>
                <c:pt idx="13">
                  <c:v>2</c:v>
                </c:pt>
                <c:pt idx="14">
                  <c:v>4</c:v>
                </c:pt>
                <c:pt idx="15">
                  <c:v>3</c:v>
                </c:pt>
                <c:pt idx="16">
                  <c:v>1</c:v>
                </c:pt>
                <c:pt idx="17">
                  <c:v>2</c:v>
                </c:pt>
                <c:pt idx="18">
                  <c:v>1</c:v>
                </c:pt>
                <c:pt idx="19">
                  <c:v>4</c:v>
                </c:pt>
                <c:pt idx="20">
                  <c:v>4</c:v>
                </c:pt>
                <c:pt idx="21">
                  <c:v>2</c:v>
                </c:pt>
                <c:pt idx="22">
                  <c:v>4</c:v>
                </c:pt>
                <c:pt idx="23">
                  <c:v>2</c:v>
                </c:pt>
                <c:pt idx="24">
                  <c:v>4</c:v>
                </c:pt>
                <c:pt idx="25">
                  <c:v>4</c:v>
                </c:pt>
                <c:pt idx="26">
                  <c:v>4</c:v>
                </c:pt>
                <c:pt idx="27">
                  <c:v>1</c:v>
                </c:pt>
                <c:pt idx="28">
                  <c:v>4</c:v>
                </c:pt>
                <c:pt idx="29">
                  <c:v>4</c:v>
                </c:pt>
                <c:pt idx="30">
                  <c:v>2</c:v>
                </c:pt>
                <c:pt idx="31">
                  <c:v>3</c:v>
                </c:pt>
                <c:pt idx="32">
                  <c:v>3</c:v>
                </c:pt>
                <c:pt idx="33">
                  <c:v>5</c:v>
                </c:pt>
                <c:pt idx="34">
                  <c:v>4</c:v>
                </c:pt>
                <c:pt idx="35">
                  <c:v>2</c:v>
                </c:pt>
                <c:pt idx="36">
                  <c:v>2</c:v>
                </c:pt>
                <c:pt idx="37">
                  <c:v>3</c:v>
                </c:pt>
                <c:pt idx="38">
                  <c:v>3</c:v>
                </c:pt>
                <c:pt idx="39">
                  <c:v>5</c:v>
                </c:pt>
                <c:pt idx="40">
                  <c:v>1</c:v>
                </c:pt>
                <c:pt idx="41">
                  <c:v>2</c:v>
                </c:pt>
                <c:pt idx="42">
                  <c:v>4</c:v>
                </c:pt>
                <c:pt idx="43">
                  <c:v>2</c:v>
                </c:pt>
                <c:pt idx="44">
                  <c:v>5</c:v>
                </c:pt>
                <c:pt idx="45">
                  <c:v>1</c:v>
                </c:pt>
                <c:pt idx="46">
                  <c:v>3</c:v>
                </c:pt>
                <c:pt idx="47">
                  <c:v>3</c:v>
                </c:pt>
                <c:pt idx="48">
                  <c:v>3</c:v>
                </c:pt>
                <c:pt idx="49">
                  <c:v>3</c:v>
                </c:pt>
                <c:pt idx="50">
                  <c:v>2</c:v>
                </c:pt>
                <c:pt idx="51">
                  <c:v>2</c:v>
                </c:pt>
                <c:pt idx="52">
                  <c:v>2</c:v>
                </c:pt>
                <c:pt idx="53">
                  <c:v>5</c:v>
                </c:pt>
                <c:pt idx="54">
                  <c:v>3</c:v>
                </c:pt>
                <c:pt idx="55">
                  <c:v>2</c:v>
                </c:pt>
                <c:pt idx="56">
                  <c:v>3</c:v>
                </c:pt>
                <c:pt idx="57">
                  <c:v>1</c:v>
                </c:pt>
                <c:pt idx="58">
                  <c:v>2</c:v>
                </c:pt>
                <c:pt idx="59">
                  <c:v>3</c:v>
                </c:pt>
              </c:numCache>
            </c:numRef>
          </c:yVal>
        </c:ser>
        <c:axId val="170281984"/>
        <c:axId val="170291968"/>
      </c:scatterChart>
      <c:valAx>
        <c:axId val="170281984"/>
        <c:scaling>
          <c:orientation val="minMax"/>
          <c:max val="100"/>
          <c:min val="35"/>
        </c:scaling>
        <c:axPos val="b"/>
        <c:numFmt formatCode="0.0" sourceLinked="1"/>
        <c:tickLblPos val="nextTo"/>
        <c:crossAx val="170291968"/>
        <c:crosses val="autoZero"/>
        <c:crossBetween val="midCat"/>
        <c:majorUnit val="5"/>
        <c:minorUnit val="1"/>
      </c:valAx>
      <c:valAx>
        <c:axId val="170291968"/>
        <c:scaling>
          <c:orientation val="minMax"/>
          <c:max val="5"/>
          <c:min val="1"/>
        </c:scaling>
        <c:axPos val="l"/>
        <c:majorGridlines/>
        <c:numFmt formatCode="0" sourceLinked="1"/>
        <c:tickLblPos val="nextTo"/>
        <c:crossAx val="170281984"/>
        <c:crosses val="autoZero"/>
        <c:crossBetween val="midCat"/>
        <c:majorUnit val="1"/>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AP Exam</a:t>
            </a:r>
            <a:r>
              <a:rPr lang="en-US" baseline="0"/>
              <a:t> Score vs. Formative Quizzes (AP1 and AP2 only)</a:t>
            </a:r>
            <a:endParaRPr lang="en-US"/>
          </a:p>
        </c:rich>
      </c:tx>
    </c:title>
    <c:plotArea>
      <c:layout/>
      <c:scatterChart>
        <c:scatterStyle val="lineMarker"/>
        <c:ser>
          <c:idx val="0"/>
          <c:order val="0"/>
          <c:tx>
            <c:v>AP1</c:v>
          </c:tx>
          <c:spPr>
            <a:ln w="28575">
              <a:noFill/>
            </a:ln>
          </c:spPr>
          <c:xVal>
            <c:numRef>
              <c:f>('AP Physics 1'!$L$2:$L$25,'AP Physics 1'!$L$27:$L$40,'AP Physics 1'!$L$42:$L$63)</c:f>
              <c:numCache>
                <c:formatCode>0.0</c:formatCode>
                <c:ptCount val="60"/>
                <c:pt idx="0">
                  <c:v>85.4</c:v>
                </c:pt>
                <c:pt idx="1">
                  <c:v>77.900000000000006</c:v>
                </c:pt>
                <c:pt idx="2">
                  <c:v>80</c:v>
                </c:pt>
                <c:pt idx="3">
                  <c:v>90</c:v>
                </c:pt>
                <c:pt idx="4">
                  <c:v>90.7</c:v>
                </c:pt>
                <c:pt idx="5">
                  <c:v>93.3</c:v>
                </c:pt>
                <c:pt idx="6">
                  <c:v>75.400000000000006</c:v>
                </c:pt>
                <c:pt idx="7">
                  <c:v>82.3</c:v>
                </c:pt>
                <c:pt idx="8">
                  <c:v>85.7</c:v>
                </c:pt>
                <c:pt idx="9">
                  <c:v>98.6</c:v>
                </c:pt>
                <c:pt idx="10">
                  <c:v>85.4</c:v>
                </c:pt>
                <c:pt idx="11">
                  <c:v>95</c:v>
                </c:pt>
                <c:pt idx="12">
                  <c:v>80</c:v>
                </c:pt>
                <c:pt idx="13">
                  <c:v>94.6</c:v>
                </c:pt>
                <c:pt idx="14">
                  <c:v>95.7</c:v>
                </c:pt>
                <c:pt idx="15">
                  <c:v>92.9</c:v>
                </c:pt>
                <c:pt idx="16">
                  <c:v>80</c:v>
                </c:pt>
                <c:pt idx="17">
                  <c:v>86.4</c:v>
                </c:pt>
                <c:pt idx="18">
                  <c:v>96.4</c:v>
                </c:pt>
                <c:pt idx="19">
                  <c:v>94.3</c:v>
                </c:pt>
                <c:pt idx="20">
                  <c:v>95.7</c:v>
                </c:pt>
                <c:pt idx="21">
                  <c:v>91</c:v>
                </c:pt>
                <c:pt idx="22">
                  <c:v>97.9</c:v>
                </c:pt>
                <c:pt idx="23">
                  <c:v>91.5</c:v>
                </c:pt>
                <c:pt idx="24">
                  <c:v>99.3</c:v>
                </c:pt>
                <c:pt idx="25">
                  <c:v>95</c:v>
                </c:pt>
                <c:pt idx="26">
                  <c:v>90</c:v>
                </c:pt>
                <c:pt idx="27">
                  <c:v>82.9</c:v>
                </c:pt>
                <c:pt idx="28">
                  <c:v>99.3</c:v>
                </c:pt>
                <c:pt idx="29">
                  <c:v>98.3</c:v>
                </c:pt>
                <c:pt idx="30">
                  <c:v>92.9</c:v>
                </c:pt>
                <c:pt idx="31">
                  <c:v>96.2</c:v>
                </c:pt>
                <c:pt idx="32">
                  <c:v>92.3</c:v>
                </c:pt>
                <c:pt idx="33">
                  <c:v>97.1</c:v>
                </c:pt>
                <c:pt idx="34">
                  <c:v>96.4</c:v>
                </c:pt>
                <c:pt idx="35">
                  <c:v>87.9</c:v>
                </c:pt>
                <c:pt idx="36">
                  <c:v>83.8</c:v>
                </c:pt>
                <c:pt idx="37">
                  <c:v>93.8</c:v>
                </c:pt>
                <c:pt idx="38">
                  <c:v>89.3</c:v>
                </c:pt>
                <c:pt idx="39">
                  <c:v>97.9</c:v>
                </c:pt>
                <c:pt idx="40">
                  <c:v>87.1</c:v>
                </c:pt>
                <c:pt idx="41">
                  <c:v>90</c:v>
                </c:pt>
                <c:pt idx="42">
                  <c:v>94.6</c:v>
                </c:pt>
                <c:pt idx="43">
                  <c:v>95</c:v>
                </c:pt>
                <c:pt idx="44">
                  <c:v>99.2</c:v>
                </c:pt>
                <c:pt idx="45">
                  <c:v>70</c:v>
                </c:pt>
                <c:pt idx="46">
                  <c:v>89.3</c:v>
                </c:pt>
                <c:pt idx="47">
                  <c:v>86.4</c:v>
                </c:pt>
                <c:pt idx="48">
                  <c:v>94.3</c:v>
                </c:pt>
                <c:pt idx="49">
                  <c:v>97.1</c:v>
                </c:pt>
                <c:pt idx="50">
                  <c:v>88.6</c:v>
                </c:pt>
                <c:pt idx="51">
                  <c:v>93.3</c:v>
                </c:pt>
                <c:pt idx="52">
                  <c:v>95.4</c:v>
                </c:pt>
                <c:pt idx="53">
                  <c:v>95</c:v>
                </c:pt>
                <c:pt idx="54">
                  <c:v>87.7</c:v>
                </c:pt>
                <c:pt idx="55">
                  <c:v>94.6</c:v>
                </c:pt>
                <c:pt idx="56">
                  <c:v>96.9</c:v>
                </c:pt>
                <c:pt idx="57">
                  <c:v>88.5</c:v>
                </c:pt>
                <c:pt idx="58">
                  <c:v>97.1</c:v>
                </c:pt>
                <c:pt idx="59">
                  <c:v>95.7</c:v>
                </c:pt>
              </c:numCache>
            </c:numRef>
          </c:xVal>
          <c:yVal>
            <c:numRef>
              <c:f>('AP Physics 1'!$F$2:$F$25,'AP Physics 1'!$F$27:$F$40,'AP Physics 1'!$F$42:$F$63)</c:f>
              <c:numCache>
                <c:formatCode>General</c:formatCode>
                <c:ptCount val="60"/>
                <c:pt idx="0">
                  <c:v>2</c:v>
                </c:pt>
                <c:pt idx="1">
                  <c:v>1</c:v>
                </c:pt>
                <c:pt idx="2">
                  <c:v>2</c:v>
                </c:pt>
                <c:pt idx="3">
                  <c:v>3</c:v>
                </c:pt>
                <c:pt idx="4">
                  <c:v>3</c:v>
                </c:pt>
                <c:pt idx="5">
                  <c:v>4</c:v>
                </c:pt>
                <c:pt idx="6">
                  <c:v>2</c:v>
                </c:pt>
                <c:pt idx="7">
                  <c:v>2</c:v>
                </c:pt>
                <c:pt idx="8">
                  <c:v>3</c:v>
                </c:pt>
                <c:pt idx="9">
                  <c:v>5</c:v>
                </c:pt>
                <c:pt idx="10">
                  <c:v>3</c:v>
                </c:pt>
                <c:pt idx="11">
                  <c:v>3</c:v>
                </c:pt>
                <c:pt idx="12">
                  <c:v>2</c:v>
                </c:pt>
                <c:pt idx="13">
                  <c:v>2</c:v>
                </c:pt>
                <c:pt idx="14">
                  <c:v>4</c:v>
                </c:pt>
                <c:pt idx="15">
                  <c:v>3</c:v>
                </c:pt>
                <c:pt idx="16">
                  <c:v>1</c:v>
                </c:pt>
                <c:pt idx="17">
                  <c:v>2</c:v>
                </c:pt>
                <c:pt idx="18">
                  <c:v>1</c:v>
                </c:pt>
                <c:pt idx="19">
                  <c:v>4</c:v>
                </c:pt>
                <c:pt idx="20">
                  <c:v>4</c:v>
                </c:pt>
                <c:pt idx="21">
                  <c:v>2</c:v>
                </c:pt>
                <c:pt idx="22">
                  <c:v>4</c:v>
                </c:pt>
                <c:pt idx="23">
                  <c:v>2</c:v>
                </c:pt>
                <c:pt idx="24">
                  <c:v>4</c:v>
                </c:pt>
                <c:pt idx="25">
                  <c:v>4</c:v>
                </c:pt>
                <c:pt idx="26">
                  <c:v>4</c:v>
                </c:pt>
                <c:pt idx="27">
                  <c:v>1</c:v>
                </c:pt>
                <c:pt idx="28">
                  <c:v>4</c:v>
                </c:pt>
                <c:pt idx="29">
                  <c:v>4</c:v>
                </c:pt>
                <c:pt idx="30">
                  <c:v>2</c:v>
                </c:pt>
                <c:pt idx="31">
                  <c:v>3</c:v>
                </c:pt>
                <c:pt idx="32">
                  <c:v>3</c:v>
                </c:pt>
                <c:pt idx="33">
                  <c:v>5</c:v>
                </c:pt>
                <c:pt idx="34">
                  <c:v>4</c:v>
                </c:pt>
                <c:pt idx="35">
                  <c:v>2</c:v>
                </c:pt>
                <c:pt idx="36">
                  <c:v>2</c:v>
                </c:pt>
                <c:pt idx="37">
                  <c:v>3</c:v>
                </c:pt>
                <c:pt idx="38">
                  <c:v>3</c:v>
                </c:pt>
                <c:pt idx="39">
                  <c:v>5</c:v>
                </c:pt>
                <c:pt idx="40">
                  <c:v>1</c:v>
                </c:pt>
                <c:pt idx="41">
                  <c:v>2</c:v>
                </c:pt>
                <c:pt idx="42">
                  <c:v>4</c:v>
                </c:pt>
                <c:pt idx="43">
                  <c:v>2</c:v>
                </c:pt>
                <c:pt idx="44">
                  <c:v>5</c:v>
                </c:pt>
                <c:pt idx="45">
                  <c:v>1</c:v>
                </c:pt>
                <c:pt idx="46">
                  <c:v>3</c:v>
                </c:pt>
                <c:pt idx="47">
                  <c:v>3</c:v>
                </c:pt>
                <c:pt idx="48">
                  <c:v>3</c:v>
                </c:pt>
                <c:pt idx="49">
                  <c:v>3</c:v>
                </c:pt>
                <c:pt idx="50">
                  <c:v>2</c:v>
                </c:pt>
                <c:pt idx="51">
                  <c:v>2</c:v>
                </c:pt>
                <c:pt idx="52">
                  <c:v>2</c:v>
                </c:pt>
                <c:pt idx="53">
                  <c:v>5</c:v>
                </c:pt>
                <c:pt idx="54">
                  <c:v>3</c:v>
                </c:pt>
                <c:pt idx="55">
                  <c:v>2</c:v>
                </c:pt>
                <c:pt idx="56">
                  <c:v>3</c:v>
                </c:pt>
                <c:pt idx="57">
                  <c:v>1</c:v>
                </c:pt>
                <c:pt idx="58">
                  <c:v>2</c:v>
                </c:pt>
                <c:pt idx="59">
                  <c:v>3</c:v>
                </c:pt>
              </c:numCache>
            </c:numRef>
          </c:yVal>
        </c:ser>
        <c:ser>
          <c:idx val="1"/>
          <c:order val="1"/>
          <c:tx>
            <c:v>AP2</c:v>
          </c:tx>
          <c:spPr>
            <a:ln w="28575">
              <a:noFill/>
            </a:ln>
          </c:spPr>
          <c:xVal>
            <c:numRef>
              <c:f>'AP Physics 2'!$L$2:$L$18</c:f>
              <c:numCache>
                <c:formatCode>0.0</c:formatCode>
                <c:ptCount val="17"/>
                <c:pt idx="0">
                  <c:v>83.8</c:v>
                </c:pt>
                <c:pt idx="1">
                  <c:v>93.8</c:v>
                </c:pt>
                <c:pt idx="2">
                  <c:v>78.5</c:v>
                </c:pt>
                <c:pt idx="3">
                  <c:v>93.8</c:v>
                </c:pt>
                <c:pt idx="4">
                  <c:v>85.4</c:v>
                </c:pt>
                <c:pt idx="5">
                  <c:v>83.3</c:v>
                </c:pt>
                <c:pt idx="6">
                  <c:v>85</c:v>
                </c:pt>
                <c:pt idx="7">
                  <c:v>94.6</c:v>
                </c:pt>
                <c:pt idx="8">
                  <c:v>85.6</c:v>
                </c:pt>
                <c:pt idx="9">
                  <c:v>97.7</c:v>
                </c:pt>
                <c:pt idx="10">
                  <c:v>94.6</c:v>
                </c:pt>
                <c:pt idx="11">
                  <c:v>88.3</c:v>
                </c:pt>
                <c:pt idx="12">
                  <c:v>68.599999999999994</c:v>
                </c:pt>
                <c:pt idx="13">
                  <c:v>90</c:v>
                </c:pt>
                <c:pt idx="14">
                  <c:v>83.8</c:v>
                </c:pt>
                <c:pt idx="15">
                  <c:v>84.2</c:v>
                </c:pt>
                <c:pt idx="16">
                  <c:v>82.5</c:v>
                </c:pt>
              </c:numCache>
            </c:numRef>
          </c:xVal>
          <c:yVal>
            <c:numRef>
              <c:f>'AP Physics 2'!$F$2:$F$18</c:f>
              <c:numCache>
                <c:formatCode>0</c:formatCode>
                <c:ptCount val="17"/>
                <c:pt idx="0">
                  <c:v>3</c:v>
                </c:pt>
                <c:pt idx="1">
                  <c:v>4</c:v>
                </c:pt>
                <c:pt idx="2">
                  <c:v>3</c:v>
                </c:pt>
                <c:pt idx="3">
                  <c:v>4</c:v>
                </c:pt>
                <c:pt idx="4">
                  <c:v>3</c:v>
                </c:pt>
                <c:pt idx="5">
                  <c:v>2</c:v>
                </c:pt>
                <c:pt idx="6">
                  <c:v>2</c:v>
                </c:pt>
                <c:pt idx="7">
                  <c:v>4</c:v>
                </c:pt>
                <c:pt idx="8">
                  <c:v>1</c:v>
                </c:pt>
                <c:pt idx="9">
                  <c:v>5</c:v>
                </c:pt>
                <c:pt idx="10">
                  <c:v>4</c:v>
                </c:pt>
                <c:pt idx="11">
                  <c:v>2</c:v>
                </c:pt>
                <c:pt idx="12">
                  <c:v>2</c:v>
                </c:pt>
                <c:pt idx="13">
                  <c:v>3</c:v>
                </c:pt>
                <c:pt idx="14">
                  <c:v>2</c:v>
                </c:pt>
                <c:pt idx="15">
                  <c:v>2</c:v>
                </c:pt>
                <c:pt idx="16">
                  <c:v>2</c:v>
                </c:pt>
              </c:numCache>
            </c:numRef>
          </c:yVal>
        </c:ser>
        <c:axId val="170325120"/>
        <c:axId val="170326656"/>
      </c:scatterChart>
      <c:valAx>
        <c:axId val="170325120"/>
        <c:scaling>
          <c:orientation val="minMax"/>
          <c:max val="100"/>
          <c:min val="60"/>
        </c:scaling>
        <c:axPos val="b"/>
        <c:numFmt formatCode="0.0" sourceLinked="1"/>
        <c:tickLblPos val="nextTo"/>
        <c:crossAx val="170326656"/>
        <c:crosses val="autoZero"/>
        <c:crossBetween val="midCat"/>
        <c:majorUnit val="5"/>
      </c:valAx>
      <c:valAx>
        <c:axId val="170326656"/>
        <c:scaling>
          <c:orientation val="minMax"/>
          <c:max val="5"/>
          <c:min val="1"/>
        </c:scaling>
        <c:axPos val="l"/>
        <c:majorGridlines/>
        <c:numFmt formatCode="General" sourceLinked="1"/>
        <c:tickLblPos val="nextTo"/>
        <c:crossAx val="170325120"/>
        <c:crosses val="autoZero"/>
        <c:crossBetween val="midCat"/>
        <c:majorUnit val="1"/>
      </c:valAx>
    </c:plotArea>
    <c:legend>
      <c:legendPos val="r"/>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29</xdr:col>
      <xdr:colOff>95250</xdr:colOff>
      <xdr:row>28</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123825</xdr:colOff>
      <xdr:row>30</xdr:row>
      <xdr:rowOff>1</xdr:rowOff>
    </xdr:from>
    <xdr:to>
      <xdr:col>17</xdr:col>
      <xdr:colOff>200025</xdr:colOff>
      <xdr:row>50</xdr:row>
      <xdr:rowOff>9525</xdr:rowOff>
    </xdr:to>
    <xdr:graphicFrame macro="[0]!Chart2_Click">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81</xdr:row>
      <xdr:rowOff>95250</xdr:rowOff>
    </xdr:from>
    <xdr:to>
      <xdr:col>19</xdr:col>
      <xdr:colOff>114300</xdr:colOff>
      <xdr:row>100</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56</xdr:row>
      <xdr:rowOff>104775</xdr:rowOff>
    </xdr:from>
    <xdr:to>
      <xdr:col>19</xdr:col>
      <xdr:colOff>85725</xdr:colOff>
      <xdr:row>80</xdr:row>
      <xdr:rowOff>95251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257175</xdr:colOff>
      <xdr:row>30</xdr:row>
      <xdr:rowOff>66675</xdr:rowOff>
    </xdr:from>
    <xdr:to>
      <xdr:col>29</xdr:col>
      <xdr:colOff>57149</xdr:colOff>
      <xdr:row>49</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102</xdr:row>
      <xdr:rowOff>47624</xdr:rowOff>
    </xdr:from>
    <xdr:to>
      <xdr:col>11</xdr:col>
      <xdr:colOff>552450</xdr:colOff>
      <xdr:row>125</xdr:row>
      <xdr:rowOff>171449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571499</xdr:colOff>
      <xdr:row>102</xdr:row>
      <xdr:rowOff>66674</xdr:rowOff>
    </xdr:from>
    <xdr:to>
      <xdr:col>24</xdr:col>
      <xdr:colOff>200025</xdr:colOff>
      <xdr:row>125</xdr:row>
      <xdr:rowOff>95249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180975</xdr:colOff>
      <xdr:row>126</xdr:row>
      <xdr:rowOff>152400</xdr:rowOff>
    </xdr:from>
    <xdr:to>
      <xdr:col>13</xdr:col>
      <xdr:colOff>276225</xdr:colOff>
      <xdr:row>149</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5125.426450810184" createdVersion="3" refreshedVersion="3" minRefreshableVersion="3" recordCount="30">
  <cacheSource type="worksheet">
    <worksheetSource ref="A1:I31" sheet="AP Physics C"/>
  </cacheSource>
  <cacheFields count="8">
    <cacheField name="Student Initials" numFmtId="0">
      <sharedItems/>
    </cacheField>
    <cacheField name="Absences" numFmtId="0">
      <sharedItems containsSemiMixedTypes="0" containsString="0" containsNumber="1" containsInteger="1" minValue="1" maxValue="26"/>
    </cacheField>
    <cacheField name="Final Grade" numFmtId="164">
      <sharedItems containsSemiMixedTypes="0" containsString="0" containsNumber="1" minValue="68.599999999999994" maxValue="99.3" count="29">
        <n v="86"/>
        <n v="83.8"/>
        <n v="83"/>
        <n v="88"/>
        <n v="78.5"/>
        <n v="86.1"/>
        <n v="90.5"/>
        <n v="99.3"/>
        <n v="81.3"/>
        <n v="94"/>
        <n v="73.900000000000006"/>
        <n v="87.2"/>
        <n v="91.1"/>
        <n v="97.3"/>
        <n v="96.7"/>
        <n v="88.9"/>
        <n v="77.900000000000006"/>
        <n v="80.5"/>
        <n v="92.2"/>
        <n v="96.5"/>
        <n v="96"/>
        <n v="95.7"/>
        <n v="83.6"/>
        <n v="94.6"/>
        <n v="90.4"/>
        <n v="91.8"/>
        <n v="68.599999999999994"/>
        <n v="93.7"/>
        <n v="94.3"/>
      </sharedItems>
    </cacheField>
    <cacheField name="Letter" numFmtId="164">
      <sharedItems count="4">
        <s v="B"/>
        <s v="C"/>
        <s v="A"/>
        <s v="D"/>
      </sharedItems>
    </cacheField>
    <cacheField name="Practice Exam Average" numFmtId="164">
      <sharedItems containsSemiMixedTypes="0" containsString="0" containsNumber="1" minValue="1.3" maxValue="5"/>
    </cacheField>
    <cacheField name="AP Exam Score" numFmtId="1">
      <sharedItems containsMixedTypes="1" containsNumber="1" containsInteger="1" minValue="1" maxValue="5" count="6">
        <n v="3"/>
        <n v="1"/>
        <n v="4"/>
        <n v="5"/>
        <n v="2"/>
        <s v="NA"/>
      </sharedItems>
    </cacheField>
    <cacheField name="Expected Score (based on grade)" numFmtId="1">
      <sharedItems containsMixedTypes="1" containsNumber="1" containsInteger="1" minValue="1" maxValue="5" count="6">
        <n v="2"/>
        <n v="3"/>
        <n v="1"/>
        <n v="5"/>
        <n v="4"/>
        <s v="NA"/>
      </sharedItems>
    </cacheField>
    <cacheField name="Delta" numFmtId="1">
      <sharedItems containsMixedTypes="1" containsNumber="1" containsInteger="1" minValue="-2" maxValue="2"/>
    </cacheField>
  </cacheFields>
</pivotCacheDefinition>
</file>

<file path=xl/pivotCache/pivotCacheRecords1.xml><?xml version="1.0" encoding="utf-8"?>
<pivotCacheRecords xmlns="http://schemas.openxmlformats.org/spreadsheetml/2006/main" xmlns:r="http://schemas.openxmlformats.org/officeDocument/2006/relationships" count="30">
  <r>
    <s v="UB"/>
    <n v="20"/>
    <x v="0"/>
    <x v="0"/>
    <n v="3.3"/>
    <x v="0"/>
    <x v="0"/>
    <n v="1"/>
  </r>
  <r>
    <s v="JB"/>
    <n v="7"/>
    <x v="1"/>
    <x v="0"/>
    <n v="3"/>
    <x v="0"/>
    <x v="0"/>
    <n v="1"/>
  </r>
  <r>
    <s v="KB"/>
    <n v="2"/>
    <x v="2"/>
    <x v="0"/>
    <n v="2.7"/>
    <x v="0"/>
    <x v="0"/>
    <n v="1"/>
  </r>
  <r>
    <s v="SC"/>
    <n v="8"/>
    <x v="3"/>
    <x v="0"/>
    <n v="1.3"/>
    <x v="1"/>
    <x v="1"/>
    <n v="-2"/>
  </r>
  <r>
    <s v="RD"/>
    <n v="26"/>
    <x v="4"/>
    <x v="1"/>
    <n v="2.2999999999999998"/>
    <x v="1"/>
    <x v="2"/>
    <n v="0"/>
  </r>
  <r>
    <s v="HG"/>
    <n v="7"/>
    <x v="5"/>
    <x v="0"/>
    <n v="2.7"/>
    <x v="0"/>
    <x v="0"/>
    <n v="1"/>
  </r>
  <r>
    <s v="TH"/>
    <n v="5"/>
    <x v="6"/>
    <x v="2"/>
    <n v="3"/>
    <x v="2"/>
    <x v="1"/>
    <n v="1"/>
  </r>
  <r>
    <s v="JI"/>
    <n v="3"/>
    <x v="7"/>
    <x v="2"/>
    <n v="5"/>
    <x v="3"/>
    <x v="3"/>
    <n v="0"/>
  </r>
  <r>
    <s v="SI"/>
    <n v="24"/>
    <x v="8"/>
    <x v="0"/>
    <n v="2.2999999999999998"/>
    <x v="1"/>
    <x v="2"/>
    <n v="0"/>
  </r>
  <r>
    <s v="SJ"/>
    <n v="1"/>
    <x v="9"/>
    <x v="2"/>
    <n v="4"/>
    <x v="3"/>
    <x v="4"/>
    <n v="1"/>
  </r>
  <r>
    <s v="YK"/>
    <n v="6"/>
    <x v="10"/>
    <x v="1"/>
    <n v="2.7"/>
    <x v="0"/>
    <x v="2"/>
    <n v="2"/>
  </r>
  <r>
    <s v="TM"/>
    <n v="2"/>
    <x v="11"/>
    <x v="0"/>
    <n v="2"/>
    <x v="4"/>
    <x v="1"/>
    <n v="-1"/>
  </r>
  <r>
    <s v="AM"/>
    <n v="5"/>
    <x v="12"/>
    <x v="2"/>
    <n v="3"/>
    <x v="0"/>
    <x v="1"/>
    <n v="0"/>
  </r>
  <r>
    <s v="SM1"/>
    <n v="4"/>
    <x v="13"/>
    <x v="2"/>
    <n v="4.3"/>
    <x v="3"/>
    <x v="3"/>
    <n v="0"/>
  </r>
  <r>
    <s v="SM2"/>
    <n v="4"/>
    <x v="14"/>
    <x v="2"/>
    <n v="5"/>
    <x v="3"/>
    <x v="3"/>
    <n v="0"/>
  </r>
  <r>
    <s v="AM"/>
    <n v="19"/>
    <x v="15"/>
    <x v="0"/>
    <n v="4"/>
    <x v="2"/>
    <x v="1"/>
    <n v="1"/>
  </r>
  <r>
    <s v="MM"/>
    <n v="6"/>
    <x v="16"/>
    <x v="1"/>
    <n v="2"/>
    <x v="4"/>
    <x v="2"/>
    <n v="1"/>
  </r>
  <r>
    <s v="KN"/>
    <n v="23"/>
    <x v="17"/>
    <x v="0"/>
    <n v="2"/>
    <x v="5"/>
    <x v="5"/>
    <s v="NA"/>
  </r>
  <r>
    <s v="JP"/>
    <n v="2"/>
    <x v="18"/>
    <x v="2"/>
    <n v="4"/>
    <x v="2"/>
    <x v="1"/>
    <n v="1"/>
  </r>
  <r>
    <s v="AP1"/>
    <n v="5"/>
    <x v="19"/>
    <x v="2"/>
    <n v="4.3"/>
    <x v="3"/>
    <x v="3"/>
    <n v="0"/>
  </r>
  <r>
    <s v="AP2"/>
    <n v="4"/>
    <x v="20"/>
    <x v="2"/>
    <n v="4"/>
    <x v="2"/>
    <x v="3"/>
    <n v="-1"/>
  </r>
  <r>
    <s v="RR"/>
    <n v="7"/>
    <x v="21"/>
    <x v="2"/>
    <n v="5"/>
    <x v="3"/>
    <x v="4"/>
    <n v="1"/>
  </r>
  <r>
    <s v="TS"/>
    <n v="8"/>
    <x v="3"/>
    <x v="0"/>
    <n v="3.3"/>
    <x v="2"/>
    <x v="1"/>
    <n v="1"/>
  </r>
  <r>
    <s v="SCS"/>
    <n v="7"/>
    <x v="22"/>
    <x v="0"/>
    <n v="2.7"/>
    <x v="4"/>
    <x v="0"/>
    <n v="0"/>
  </r>
  <r>
    <s v="TS"/>
    <n v="3"/>
    <x v="23"/>
    <x v="2"/>
    <n v="3.7"/>
    <x v="3"/>
    <x v="4"/>
    <n v="1"/>
  </r>
  <r>
    <s v="NS"/>
    <n v="16"/>
    <x v="24"/>
    <x v="2"/>
    <n v="2.2999999999999998"/>
    <x v="0"/>
    <x v="1"/>
    <n v="0"/>
  </r>
  <r>
    <s v="GS"/>
    <n v="6"/>
    <x v="25"/>
    <x v="2"/>
    <n v="3.3"/>
    <x v="3"/>
    <x v="1"/>
    <n v="2"/>
  </r>
  <r>
    <s v="MT"/>
    <n v="24"/>
    <x v="26"/>
    <x v="3"/>
    <n v="2"/>
    <x v="5"/>
    <x v="5"/>
    <s v="NA"/>
  </r>
  <r>
    <s v="EY"/>
    <n v="2"/>
    <x v="27"/>
    <x v="2"/>
    <n v="4.7"/>
    <x v="3"/>
    <x v="4"/>
    <n v="1"/>
  </r>
  <r>
    <s v="NZ"/>
    <n v="13"/>
    <x v="28"/>
    <x v="2"/>
    <n v="3.7"/>
    <x v="2"/>
    <x v="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Letter Grade">
  <location ref="T3:AA20" firstHeaderRow="1" firstDataRow="2" firstDataCol="1"/>
  <pivotFields count="8">
    <pivotField dataField="1" showAll="0"/>
    <pivotField showAll="0"/>
    <pivotField numFmtId="164" showAll="0">
      <items count="30">
        <item x="26"/>
        <item x="10"/>
        <item x="16"/>
        <item x="4"/>
        <item x="17"/>
        <item x="8"/>
        <item x="2"/>
        <item x="22"/>
        <item x="1"/>
        <item x="0"/>
        <item x="5"/>
        <item x="11"/>
        <item x="3"/>
        <item x="15"/>
        <item x="24"/>
        <item x="6"/>
        <item x="12"/>
        <item x="25"/>
        <item x="18"/>
        <item x="27"/>
        <item x="9"/>
        <item x="28"/>
        <item x="23"/>
        <item x="21"/>
        <item x="20"/>
        <item x="19"/>
        <item x="14"/>
        <item x="13"/>
        <item x="7"/>
        <item t="default"/>
      </items>
    </pivotField>
    <pivotField axis="axisRow" showAll="0">
      <items count="5">
        <item sd="0" x="2"/>
        <item sd="0" x="0"/>
        <item sd="0" x="1"/>
        <item sd="0" x="3"/>
        <item t="default"/>
      </items>
    </pivotField>
    <pivotField numFmtId="164" showAll="0"/>
    <pivotField axis="axisCol" multipleItemSelectionAllowed="1" showAll="0">
      <items count="7">
        <item x="1"/>
        <item x="4"/>
        <item x="0"/>
        <item x="2"/>
        <item x="3"/>
        <item x="5"/>
        <item t="default"/>
      </items>
    </pivotField>
    <pivotField axis="axisRow" showAll="0">
      <items count="7">
        <item x="2"/>
        <item x="0"/>
        <item x="1"/>
        <item x="4"/>
        <item x="3"/>
        <item x="5"/>
        <item t="default"/>
      </items>
    </pivotField>
    <pivotField showAll="0"/>
  </pivotFields>
  <rowFields count="2">
    <field x="6"/>
    <field x="3"/>
  </rowFields>
  <rowItems count="16">
    <i>
      <x/>
    </i>
    <i r="1">
      <x v="1"/>
    </i>
    <i r="1">
      <x v="2"/>
    </i>
    <i>
      <x v="1"/>
    </i>
    <i r="1">
      <x v="1"/>
    </i>
    <i>
      <x v="2"/>
    </i>
    <i r="1">
      <x/>
    </i>
    <i r="1">
      <x v="1"/>
    </i>
    <i>
      <x v="3"/>
    </i>
    <i r="1">
      <x/>
    </i>
    <i>
      <x v="4"/>
    </i>
    <i r="1">
      <x/>
    </i>
    <i>
      <x v="5"/>
    </i>
    <i r="1">
      <x v="1"/>
    </i>
    <i r="1">
      <x v="3"/>
    </i>
    <i t="grand">
      <x/>
    </i>
  </rowItems>
  <colFields count="1">
    <field x="5"/>
  </colFields>
  <colItems count="7">
    <i>
      <x/>
    </i>
    <i>
      <x v="1"/>
    </i>
    <i>
      <x v="2"/>
    </i>
    <i>
      <x v="3"/>
    </i>
    <i>
      <x v="4"/>
    </i>
    <i>
      <x v="5"/>
    </i>
    <i t="grand">
      <x/>
    </i>
  </colItems>
  <dataFields count="1">
    <dataField name="Count of Student Initials" fld="0" subtotal="count" baseField="0" baseItem="0"/>
  </dataFields>
  <pivotTableStyleInfo name="PivotStyleLight15"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Sheet1"/>
  <dimension ref="A1:AA62"/>
  <sheetViews>
    <sheetView topLeftCell="A30" workbookViewId="0">
      <selection activeCell="A63" sqref="A63"/>
    </sheetView>
  </sheetViews>
  <sheetFormatPr defaultRowHeight="15"/>
  <cols>
    <col min="1" max="1" width="15.85546875" bestFit="1" customWidth="1"/>
    <col min="2" max="2" width="9.42578125" bestFit="1" customWidth="1"/>
    <col min="3" max="3" width="11.140625" style="2" bestFit="1" customWidth="1"/>
    <col min="4" max="4" width="6.28515625" style="2" bestFit="1" customWidth="1"/>
    <col min="5" max="5" width="21.140625" style="2" bestFit="1" customWidth="1"/>
    <col min="6" max="6" width="30" style="5" bestFit="1" customWidth="1"/>
    <col min="7" max="7" width="14" style="5" bestFit="1" customWidth="1"/>
    <col min="8" max="8" width="30.42578125" style="5" bestFit="1" customWidth="1"/>
    <col min="9" max="9" width="14" style="5" customWidth="1"/>
    <col min="10" max="10" width="21" style="5" bestFit="1" customWidth="1"/>
    <col min="11" max="12" width="21" style="2" customWidth="1"/>
    <col min="13" max="13" width="21" style="5" customWidth="1"/>
    <col min="14" max="14" width="14" style="5" customWidth="1"/>
    <col min="15" max="15" width="31.140625" bestFit="1" customWidth="1"/>
    <col min="16" max="16" width="9.140625" style="7"/>
    <col min="18" max="18" width="13.42578125" style="2" bestFit="1" customWidth="1"/>
    <col min="19" max="19" width="16.5703125" bestFit="1" customWidth="1"/>
    <col min="20" max="20" width="22.85546875" customWidth="1"/>
    <col min="21" max="21" width="16.28515625" customWidth="1"/>
    <col min="22" max="25" width="2" customWidth="1"/>
    <col min="26" max="26" width="3.7109375" customWidth="1"/>
    <col min="27" max="27" width="11.28515625" bestFit="1" customWidth="1"/>
  </cols>
  <sheetData>
    <row r="1" spans="1:27" s="1" customFormat="1">
      <c r="A1" s="1" t="s">
        <v>91</v>
      </c>
      <c r="B1" s="1" t="s">
        <v>0</v>
      </c>
      <c r="C1" s="3" t="s">
        <v>3</v>
      </c>
      <c r="D1" s="3" t="s">
        <v>6</v>
      </c>
      <c r="E1" s="3" t="s">
        <v>4</v>
      </c>
      <c r="F1" s="4" t="s">
        <v>72</v>
      </c>
      <c r="G1" s="4" t="s">
        <v>5</v>
      </c>
      <c r="H1" s="4" t="s">
        <v>37</v>
      </c>
      <c r="I1" s="4" t="s">
        <v>58</v>
      </c>
      <c r="J1" s="4" t="s">
        <v>59</v>
      </c>
      <c r="K1" s="3" t="s">
        <v>88</v>
      </c>
      <c r="L1" s="3" t="s">
        <v>89</v>
      </c>
      <c r="M1" s="4"/>
      <c r="N1" s="4"/>
      <c r="P1" s="6"/>
      <c r="R1" s="3" t="s">
        <v>21</v>
      </c>
      <c r="T1"/>
      <c r="U1"/>
      <c r="V1"/>
      <c r="W1"/>
      <c r="X1"/>
      <c r="Y1"/>
      <c r="Z1"/>
      <c r="AA1"/>
    </row>
    <row r="2" spans="1:27">
      <c r="A2">
        <v>1</v>
      </c>
      <c r="B2">
        <v>6</v>
      </c>
      <c r="C2" s="2">
        <v>92</v>
      </c>
      <c r="D2" s="2" t="str">
        <f t="shared" ref="D2:D33" si="0">IF(C2&gt;89.49,"A",IF(C2&gt;79.49,"B",IF(C2&gt;69.49,"C",IF(C2&gt;62.49,"D","F"))))</f>
        <v>A</v>
      </c>
      <c r="E2" s="2">
        <v>3.7</v>
      </c>
      <c r="F2" s="5">
        <f t="shared" ref="F2:F62" si="1">ROUND(E2,0)</f>
        <v>4</v>
      </c>
      <c r="G2" s="5">
        <v>5</v>
      </c>
      <c r="H2" s="5">
        <f t="shared" ref="H2:H33" si="2">IF(G2="NA","NA",IF(C2&lt;80,1,IF(C2&lt;85,2,IF(C2&lt;90,3,IF(C2&lt;93,4,5)))))</f>
        <v>4</v>
      </c>
      <c r="I2" s="5">
        <f>IF(G2="NA","NA",G2-H2)</f>
        <v>1</v>
      </c>
      <c r="J2" s="5">
        <f t="shared" ref="J2:J62" si="3">IF(G2="NA","NA",G2-F2)</f>
        <v>1</v>
      </c>
      <c r="K2" s="2">
        <v>97.9</v>
      </c>
      <c r="L2" s="2">
        <v>98.5</v>
      </c>
      <c r="O2" t="s">
        <v>7</v>
      </c>
      <c r="P2" s="7">
        <f>COUNTIF(D:D,"A")</f>
        <v>40</v>
      </c>
      <c r="R2" s="2">
        <f t="shared" ref="R2:R33" si="4">IF(D2="A",4,IF(D2="B",3,IF(D2="C",2,IF(D2="D",1,0))))</f>
        <v>4</v>
      </c>
    </row>
    <row r="3" spans="1:27">
      <c r="A3">
        <v>2</v>
      </c>
      <c r="B3">
        <v>8</v>
      </c>
      <c r="C3" s="2">
        <v>95.4</v>
      </c>
      <c r="D3" s="2" t="str">
        <f t="shared" si="0"/>
        <v>A</v>
      </c>
      <c r="E3" s="2">
        <v>4.3</v>
      </c>
      <c r="F3" s="5">
        <f t="shared" si="1"/>
        <v>4</v>
      </c>
      <c r="G3" s="5">
        <v>5</v>
      </c>
      <c r="H3" s="5">
        <f t="shared" si="2"/>
        <v>5</v>
      </c>
      <c r="I3" s="5">
        <f t="shared" ref="I3:I53" si="5">IF(G3="NA","NA",G3-H3)</f>
        <v>0</v>
      </c>
      <c r="J3" s="5">
        <f t="shared" si="3"/>
        <v>1</v>
      </c>
      <c r="K3" s="2">
        <v>98.2</v>
      </c>
      <c r="L3" s="2">
        <v>95.6</v>
      </c>
      <c r="O3" t="s">
        <v>8</v>
      </c>
      <c r="P3" s="7">
        <f>COUNTIF(D:D,"B")</f>
        <v>19</v>
      </c>
      <c r="R3" s="2">
        <f t="shared" si="4"/>
        <v>4</v>
      </c>
      <c r="T3" s="11" t="s">
        <v>54</v>
      </c>
      <c r="U3" s="11" t="s">
        <v>56</v>
      </c>
    </row>
    <row r="4" spans="1:27">
      <c r="A4">
        <v>3</v>
      </c>
      <c r="B4">
        <v>4</v>
      </c>
      <c r="C4" s="2">
        <v>91</v>
      </c>
      <c r="D4" s="2" t="str">
        <f t="shared" si="0"/>
        <v>A</v>
      </c>
      <c r="E4" s="2">
        <v>3</v>
      </c>
      <c r="F4" s="5">
        <f t="shared" si="1"/>
        <v>3</v>
      </c>
      <c r="G4" s="5">
        <v>4</v>
      </c>
      <c r="H4" s="5">
        <f t="shared" si="2"/>
        <v>4</v>
      </c>
      <c r="I4" s="5">
        <f t="shared" si="5"/>
        <v>0</v>
      </c>
      <c r="J4" s="5">
        <f t="shared" si="3"/>
        <v>1</v>
      </c>
      <c r="K4" s="2">
        <v>97.8</v>
      </c>
      <c r="L4" s="2">
        <v>100</v>
      </c>
      <c r="O4" t="s">
        <v>9</v>
      </c>
      <c r="P4" s="7">
        <f>COUNTIF(D:D,"C")</f>
        <v>2</v>
      </c>
      <c r="R4" s="2">
        <f t="shared" si="4"/>
        <v>4</v>
      </c>
      <c r="T4" s="11" t="s">
        <v>55</v>
      </c>
      <c r="U4">
        <v>1</v>
      </c>
      <c r="V4">
        <v>2</v>
      </c>
      <c r="W4">
        <v>3</v>
      </c>
      <c r="X4">
        <v>4</v>
      </c>
      <c r="Y4">
        <v>5</v>
      </c>
      <c r="Z4" t="s">
        <v>22</v>
      </c>
      <c r="AA4" t="s">
        <v>49</v>
      </c>
    </row>
    <row r="5" spans="1:27">
      <c r="A5">
        <v>4</v>
      </c>
      <c r="B5">
        <v>10</v>
      </c>
      <c r="C5" s="2">
        <v>91.8</v>
      </c>
      <c r="D5" s="2" t="str">
        <f t="shared" si="0"/>
        <v>A</v>
      </c>
      <c r="E5" s="2">
        <v>3.7</v>
      </c>
      <c r="F5" s="5">
        <f t="shared" si="1"/>
        <v>4</v>
      </c>
      <c r="G5" s="5">
        <v>3</v>
      </c>
      <c r="H5" s="5">
        <f t="shared" si="2"/>
        <v>4</v>
      </c>
      <c r="I5" s="5">
        <f t="shared" si="5"/>
        <v>-1</v>
      </c>
      <c r="J5" s="5">
        <f t="shared" si="3"/>
        <v>-1</v>
      </c>
      <c r="K5" s="2">
        <v>94.8</v>
      </c>
      <c r="L5" s="2">
        <v>94.3</v>
      </c>
      <c r="O5" t="s">
        <v>10</v>
      </c>
      <c r="P5" s="7">
        <f>COUNTIF(D:D,"D")</f>
        <v>0</v>
      </c>
      <c r="R5" s="2">
        <f t="shared" si="4"/>
        <v>4</v>
      </c>
      <c r="T5" s="12">
        <v>1</v>
      </c>
      <c r="U5" s="7">
        <v>2</v>
      </c>
      <c r="V5" s="7">
        <v>1</v>
      </c>
      <c r="W5" s="7">
        <v>1</v>
      </c>
      <c r="X5" s="7"/>
      <c r="Y5" s="7"/>
      <c r="Z5" s="7"/>
      <c r="AA5" s="7">
        <v>4</v>
      </c>
    </row>
    <row r="6" spans="1:27">
      <c r="A6">
        <v>5</v>
      </c>
      <c r="B6">
        <v>2</v>
      </c>
      <c r="C6" s="2">
        <v>92.8</v>
      </c>
      <c r="D6" s="2" t="str">
        <f t="shared" si="0"/>
        <v>A</v>
      </c>
      <c r="E6" s="2">
        <v>4</v>
      </c>
      <c r="F6" s="5">
        <f t="shared" si="1"/>
        <v>4</v>
      </c>
      <c r="G6" s="5">
        <v>4</v>
      </c>
      <c r="H6" s="5">
        <f t="shared" si="2"/>
        <v>4</v>
      </c>
      <c r="I6" s="5">
        <f t="shared" si="5"/>
        <v>0</v>
      </c>
      <c r="J6" s="5">
        <f t="shared" si="3"/>
        <v>0</v>
      </c>
      <c r="K6" s="2">
        <v>94.9</v>
      </c>
      <c r="L6" s="2">
        <v>100</v>
      </c>
      <c r="O6" t="s">
        <v>11</v>
      </c>
      <c r="P6" s="7">
        <f>COUNTIF(D:D,"F")</f>
        <v>0</v>
      </c>
      <c r="R6" s="2">
        <f t="shared" si="4"/>
        <v>4</v>
      </c>
      <c r="T6" s="13" t="s">
        <v>51</v>
      </c>
      <c r="U6" s="7">
        <v>1</v>
      </c>
      <c r="V6" s="7"/>
      <c r="W6" s="7"/>
      <c r="X6" s="7"/>
      <c r="Y6" s="7"/>
      <c r="Z6" s="7"/>
      <c r="AA6" s="7">
        <v>1</v>
      </c>
    </row>
    <row r="7" spans="1:27">
      <c r="A7">
        <v>6</v>
      </c>
      <c r="B7">
        <v>1</v>
      </c>
      <c r="C7" s="2">
        <v>89.6</v>
      </c>
      <c r="D7" s="2" t="str">
        <f t="shared" si="0"/>
        <v>A</v>
      </c>
      <c r="E7" s="2">
        <v>4.3</v>
      </c>
      <c r="F7" s="5">
        <f t="shared" si="1"/>
        <v>4</v>
      </c>
      <c r="G7" s="5">
        <v>4</v>
      </c>
      <c r="H7" s="5">
        <f t="shared" si="2"/>
        <v>3</v>
      </c>
      <c r="I7" s="5">
        <f t="shared" si="5"/>
        <v>1</v>
      </c>
      <c r="J7" s="5">
        <f t="shared" si="3"/>
        <v>0</v>
      </c>
      <c r="K7" s="2">
        <v>94.8</v>
      </c>
      <c r="L7" s="2">
        <v>74.2</v>
      </c>
      <c r="R7" s="2">
        <f t="shared" si="4"/>
        <v>4</v>
      </c>
      <c r="T7" s="13" t="s">
        <v>52</v>
      </c>
      <c r="U7" s="7">
        <v>1</v>
      </c>
      <c r="V7" s="7">
        <v>1</v>
      </c>
      <c r="W7" s="7">
        <v>1</v>
      </c>
      <c r="X7" s="7"/>
      <c r="Y7" s="7"/>
      <c r="Z7" s="7"/>
      <c r="AA7" s="7">
        <v>3</v>
      </c>
    </row>
    <row r="8" spans="1:27">
      <c r="A8">
        <v>7</v>
      </c>
      <c r="B8">
        <v>0</v>
      </c>
      <c r="C8" s="2">
        <v>91.8</v>
      </c>
      <c r="D8" s="2" t="str">
        <f t="shared" si="0"/>
        <v>A</v>
      </c>
      <c r="E8" s="2">
        <v>4.3</v>
      </c>
      <c r="F8" s="5">
        <f t="shared" si="1"/>
        <v>4</v>
      </c>
      <c r="G8" s="5">
        <v>4</v>
      </c>
      <c r="H8" s="5">
        <f t="shared" si="2"/>
        <v>4</v>
      </c>
      <c r="I8" s="5">
        <f t="shared" si="5"/>
        <v>0</v>
      </c>
      <c r="J8" s="5">
        <f t="shared" si="3"/>
        <v>0</v>
      </c>
      <c r="K8" s="2">
        <v>95.2</v>
      </c>
      <c r="L8" s="2">
        <v>99.2</v>
      </c>
      <c r="O8" t="s">
        <v>81</v>
      </c>
      <c r="P8">
        <f>COUNTIF(F:F,"5")</f>
        <v>11</v>
      </c>
      <c r="R8" s="2">
        <f t="shared" si="4"/>
        <v>4</v>
      </c>
      <c r="T8" s="12">
        <v>2</v>
      </c>
      <c r="U8" s="7"/>
      <c r="V8" s="7">
        <v>1</v>
      </c>
      <c r="W8" s="7">
        <v>4</v>
      </c>
      <c r="X8" s="7"/>
      <c r="Y8" s="7"/>
      <c r="Z8" s="7"/>
      <c r="AA8" s="7">
        <v>5</v>
      </c>
    </row>
    <row r="9" spans="1:27">
      <c r="A9">
        <v>8</v>
      </c>
      <c r="B9">
        <v>14</v>
      </c>
      <c r="C9" s="2">
        <v>80.599999999999994</v>
      </c>
      <c r="D9" s="2" t="str">
        <f t="shared" si="0"/>
        <v>B</v>
      </c>
      <c r="E9" s="2">
        <v>2</v>
      </c>
      <c r="F9" s="5">
        <f t="shared" si="1"/>
        <v>2</v>
      </c>
      <c r="G9" s="5">
        <v>1</v>
      </c>
      <c r="H9" s="5">
        <f t="shared" si="2"/>
        <v>2</v>
      </c>
      <c r="I9" s="5">
        <f t="shared" si="5"/>
        <v>-1</v>
      </c>
      <c r="J9" s="5">
        <f t="shared" si="3"/>
        <v>-1</v>
      </c>
      <c r="K9" s="2">
        <v>89.7</v>
      </c>
      <c r="L9" s="2">
        <v>91.2</v>
      </c>
      <c r="O9" t="s">
        <v>15</v>
      </c>
      <c r="P9">
        <f>COUNTIF(F:F,"4")</f>
        <v>17</v>
      </c>
      <c r="R9" s="2">
        <f t="shared" si="4"/>
        <v>3</v>
      </c>
      <c r="T9" s="13" t="s">
        <v>51</v>
      </c>
      <c r="U9" s="7"/>
      <c r="V9" s="7">
        <v>1</v>
      </c>
      <c r="W9" s="7">
        <v>4</v>
      </c>
      <c r="X9" s="7"/>
      <c r="Y9" s="7"/>
      <c r="Z9" s="7"/>
      <c r="AA9" s="7">
        <v>5</v>
      </c>
    </row>
    <row r="10" spans="1:27">
      <c r="A10">
        <v>9</v>
      </c>
      <c r="B10">
        <v>0</v>
      </c>
      <c r="C10" s="2">
        <v>93.2</v>
      </c>
      <c r="D10" s="2" t="str">
        <f t="shared" si="0"/>
        <v>A</v>
      </c>
      <c r="E10" s="2">
        <v>3.7</v>
      </c>
      <c r="F10" s="5">
        <f t="shared" si="1"/>
        <v>4</v>
      </c>
      <c r="G10" s="5">
        <v>3</v>
      </c>
      <c r="H10" s="5">
        <f t="shared" si="2"/>
        <v>5</v>
      </c>
      <c r="I10" s="5">
        <f t="shared" si="5"/>
        <v>-2</v>
      </c>
      <c r="J10" s="5">
        <f t="shared" si="3"/>
        <v>-1</v>
      </c>
      <c r="K10" s="2">
        <v>97.5</v>
      </c>
      <c r="L10" s="2">
        <v>97.5</v>
      </c>
      <c r="O10" t="s">
        <v>16</v>
      </c>
      <c r="P10">
        <f>COUNTIF(F:F,"3")</f>
        <v>23</v>
      </c>
      <c r="R10" s="2">
        <f t="shared" si="4"/>
        <v>4</v>
      </c>
      <c r="T10" s="12">
        <v>3</v>
      </c>
      <c r="U10" s="7">
        <v>1</v>
      </c>
      <c r="V10" s="7">
        <v>1</v>
      </c>
      <c r="W10" s="7">
        <v>2</v>
      </c>
      <c r="X10" s="7">
        <v>4</v>
      </c>
      <c r="Y10" s="7">
        <v>1</v>
      </c>
      <c r="Z10" s="7"/>
      <c r="AA10" s="7">
        <v>9</v>
      </c>
    </row>
    <row r="11" spans="1:27">
      <c r="A11">
        <v>10</v>
      </c>
      <c r="B11">
        <v>4</v>
      </c>
      <c r="C11" s="2">
        <v>89.3</v>
      </c>
      <c r="D11" s="2" t="str">
        <f t="shared" si="0"/>
        <v>B</v>
      </c>
      <c r="E11" s="2">
        <v>1.7</v>
      </c>
      <c r="F11" s="5">
        <f t="shared" si="1"/>
        <v>2</v>
      </c>
      <c r="G11" s="5">
        <v>3</v>
      </c>
      <c r="H11" s="5">
        <f t="shared" si="2"/>
        <v>3</v>
      </c>
      <c r="I11" s="5">
        <f t="shared" si="5"/>
        <v>0</v>
      </c>
      <c r="J11" s="5">
        <f t="shared" si="3"/>
        <v>1</v>
      </c>
      <c r="K11" s="2">
        <v>97.5</v>
      </c>
      <c r="L11" s="2">
        <v>100</v>
      </c>
      <c r="O11" t="s">
        <v>17</v>
      </c>
      <c r="P11">
        <f>COUNTIF(F:F,"2")</f>
        <v>9</v>
      </c>
      <c r="R11" s="2">
        <f t="shared" si="4"/>
        <v>3</v>
      </c>
      <c r="T11" s="13" t="s">
        <v>50</v>
      </c>
      <c r="U11" s="7"/>
      <c r="V11" s="7"/>
      <c r="W11" s="7">
        <v>2</v>
      </c>
      <c r="X11" s="7">
        <v>2</v>
      </c>
      <c r="Y11" s="7">
        <v>1</v>
      </c>
      <c r="Z11" s="7"/>
      <c r="AA11" s="7">
        <v>5</v>
      </c>
    </row>
    <row r="12" spans="1:27">
      <c r="A12">
        <v>11</v>
      </c>
      <c r="B12">
        <v>7</v>
      </c>
      <c r="C12" s="2">
        <v>89.4</v>
      </c>
      <c r="D12" s="2" t="str">
        <f t="shared" si="0"/>
        <v>B</v>
      </c>
      <c r="E12" s="2">
        <v>2.7</v>
      </c>
      <c r="F12" s="5">
        <f t="shared" si="1"/>
        <v>3</v>
      </c>
      <c r="G12" s="5">
        <v>4</v>
      </c>
      <c r="H12" s="5">
        <f t="shared" si="2"/>
        <v>3</v>
      </c>
      <c r="I12" s="5">
        <f t="shared" si="5"/>
        <v>1</v>
      </c>
      <c r="J12" s="5">
        <f t="shared" si="3"/>
        <v>1</v>
      </c>
      <c r="K12" s="2">
        <v>96.2</v>
      </c>
      <c r="L12" s="2">
        <v>94.2</v>
      </c>
      <c r="O12" t="s">
        <v>18</v>
      </c>
      <c r="P12">
        <f>COUNTIF(F:F,"1")</f>
        <v>1</v>
      </c>
      <c r="R12" s="2">
        <f t="shared" si="4"/>
        <v>3</v>
      </c>
      <c r="T12" s="13" t="s">
        <v>51</v>
      </c>
      <c r="U12" s="7">
        <v>1</v>
      </c>
      <c r="V12" s="7">
        <v>1</v>
      </c>
      <c r="W12" s="7"/>
      <c r="X12" s="7">
        <v>2</v>
      </c>
      <c r="Y12" s="7"/>
      <c r="Z12" s="7"/>
      <c r="AA12" s="7">
        <v>4</v>
      </c>
    </row>
    <row r="13" spans="1:27">
      <c r="A13">
        <v>12</v>
      </c>
      <c r="B13">
        <v>5</v>
      </c>
      <c r="C13" s="2">
        <v>97.1</v>
      </c>
      <c r="D13" s="2" t="str">
        <f t="shared" si="0"/>
        <v>A</v>
      </c>
      <c r="E13" s="2">
        <v>4.7</v>
      </c>
      <c r="F13" s="5">
        <f t="shared" si="1"/>
        <v>5</v>
      </c>
      <c r="G13" s="5">
        <v>5</v>
      </c>
      <c r="H13" s="5">
        <f t="shared" si="2"/>
        <v>5</v>
      </c>
      <c r="I13" s="5">
        <f t="shared" si="5"/>
        <v>0</v>
      </c>
      <c r="J13" s="5">
        <f t="shared" si="3"/>
        <v>0</v>
      </c>
      <c r="K13" s="2">
        <v>97.9</v>
      </c>
      <c r="L13" s="2">
        <v>100</v>
      </c>
      <c r="O13" t="s">
        <v>20</v>
      </c>
      <c r="P13" s="8">
        <f>(SUM(P8:P10))/(SUM(P8:P12))</f>
        <v>0.83606557377049184</v>
      </c>
      <c r="R13" s="2">
        <f t="shared" si="4"/>
        <v>4</v>
      </c>
      <c r="T13" s="12">
        <v>4</v>
      </c>
      <c r="U13" s="7"/>
      <c r="V13" s="7"/>
      <c r="W13" s="7"/>
      <c r="X13" s="7">
        <v>1</v>
      </c>
      <c r="Y13" s="7">
        <v>4</v>
      </c>
      <c r="Z13" s="7"/>
      <c r="AA13" s="7">
        <v>5</v>
      </c>
    </row>
    <row r="14" spans="1:27">
      <c r="A14">
        <v>13</v>
      </c>
      <c r="B14">
        <v>1</v>
      </c>
      <c r="C14" s="2">
        <v>89.9</v>
      </c>
      <c r="D14" s="2" t="str">
        <f t="shared" si="0"/>
        <v>A</v>
      </c>
      <c r="E14" s="2">
        <v>3.3</v>
      </c>
      <c r="F14" s="5">
        <f t="shared" si="1"/>
        <v>3</v>
      </c>
      <c r="G14" s="5">
        <v>3</v>
      </c>
      <c r="H14" s="5">
        <f t="shared" si="2"/>
        <v>3</v>
      </c>
      <c r="I14" s="5">
        <f t="shared" si="5"/>
        <v>0</v>
      </c>
      <c r="J14" s="5">
        <f t="shared" si="3"/>
        <v>0</v>
      </c>
      <c r="K14" s="2">
        <v>96.6</v>
      </c>
      <c r="L14" s="2">
        <v>97.5</v>
      </c>
      <c r="R14" s="2">
        <f t="shared" si="4"/>
        <v>4</v>
      </c>
      <c r="T14" s="13" t="s">
        <v>50</v>
      </c>
      <c r="U14" s="7"/>
      <c r="V14" s="7"/>
      <c r="W14" s="7"/>
      <c r="X14" s="7">
        <v>1</v>
      </c>
      <c r="Y14" s="7">
        <v>4</v>
      </c>
      <c r="Z14" s="7"/>
      <c r="AA14" s="7">
        <v>5</v>
      </c>
    </row>
    <row r="15" spans="1:27">
      <c r="A15">
        <v>14</v>
      </c>
      <c r="B15">
        <v>10</v>
      </c>
      <c r="C15" s="2">
        <v>91.4</v>
      </c>
      <c r="D15" s="2" t="str">
        <f t="shared" si="0"/>
        <v>A</v>
      </c>
      <c r="E15" s="2">
        <v>3</v>
      </c>
      <c r="F15" s="5">
        <f t="shared" si="1"/>
        <v>3</v>
      </c>
      <c r="G15" s="5">
        <v>2</v>
      </c>
      <c r="H15" s="5">
        <f t="shared" si="2"/>
        <v>4</v>
      </c>
      <c r="I15" s="5">
        <f t="shared" si="5"/>
        <v>-2</v>
      </c>
      <c r="J15" s="5">
        <f t="shared" si="3"/>
        <v>-1</v>
      </c>
      <c r="K15" s="2">
        <v>96.5</v>
      </c>
      <c r="L15" s="2">
        <v>99</v>
      </c>
      <c r="O15" t="s">
        <v>23</v>
      </c>
      <c r="P15" s="7">
        <f>COUNTIF(G:G,"5")</f>
        <v>17</v>
      </c>
      <c r="R15" s="2">
        <f t="shared" si="4"/>
        <v>4</v>
      </c>
      <c r="T15" s="12">
        <v>5</v>
      </c>
      <c r="U15" s="7"/>
      <c r="V15" s="7"/>
      <c r="W15" s="7"/>
      <c r="X15" s="7">
        <v>1</v>
      </c>
      <c r="Y15" s="7">
        <v>4</v>
      </c>
      <c r="Z15" s="7"/>
      <c r="AA15" s="7">
        <v>5</v>
      </c>
    </row>
    <row r="16" spans="1:27">
      <c r="A16">
        <v>15</v>
      </c>
      <c r="B16">
        <v>8</v>
      </c>
      <c r="C16" s="2">
        <v>97.6</v>
      </c>
      <c r="D16" s="2" t="str">
        <f t="shared" si="0"/>
        <v>A</v>
      </c>
      <c r="E16" s="2">
        <v>5</v>
      </c>
      <c r="F16" s="5">
        <f t="shared" si="1"/>
        <v>5</v>
      </c>
      <c r="G16" s="5">
        <v>5</v>
      </c>
      <c r="H16" s="5">
        <f t="shared" si="2"/>
        <v>5</v>
      </c>
      <c r="I16" s="5">
        <f t="shared" si="5"/>
        <v>0</v>
      </c>
      <c r="J16" s="5">
        <f t="shared" si="3"/>
        <v>0</v>
      </c>
      <c r="K16" s="2">
        <v>97.1</v>
      </c>
      <c r="L16" s="2">
        <v>96.6</v>
      </c>
      <c r="O16" t="s">
        <v>15</v>
      </c>
      <c r="P16" s="7">
        <f>COUNTIF(G:G,"4")</f>
        <v>16</v>
      </c>
      <c r="R16" s="2">
        <f t="shared" si="4"/>
        <v>4</v>
      </c>
      <c r="T16" s="13" t="s">
        <v>50</v>
      </c>
      <c r="U16" s="7"/>
      <c r="V16" s="7"/>
      <c r="W16" s="7"/>
      <c r="X16" s="7">
        <v>1</v>
      </c>
      <c r="Y16" s="7">
        <v>4</v>
      </c>
      <c r="Z16" s="7"/>
      <c r="AA16" s="7">
        <v>5</v>
      </c>
    </row>
    <row r="17" spans="1:27">
      <c r="A17">
        <v>16</v>
      </c>
      <c r="B17">
        <v>9</v>
      </c>
      <c r="C17" s="2">
        <v>91</v>
      </c>
      <c r="D17" s="2" t="str">
        <f t="shared" si="0"/>
        <v>A</v>
      </c>
      <c r="E17" s="2">
        <v>3.3</v>
      </c>
      <c r="F17" s="5">
        <f t="shared" si="1"/>
        <v>3</v>
      </c>
      <c r="G17" s="5">
        <v>4</v>
      </c>
      <c r="H17" s="5">
        <f t="shared" si="2"/>
        <v>4</v>
      </c>
      <c r="I17" s="5">
        <f t="shared" si="5"/>
        <v>0</v>
      </c>
      <c r="J17" s="5">
        <f t="shared" si="3"/>
        <v>1</v>
      </c>
      <c r="K17" s="2">
        <v>95.5</v>
      </c>
      <c r="L17" s="2">
        <v>99.8</v>
      </c>
      <c r="O17" t="s">
        <v>16</v>
      </c>
      <c r="P17" s="7">
        <f>COUNTIF(G:G,"3")</f>
        <v>18</v>
      </c>
      <c r="R17" s="2">
        <f t="shared" si="4"/>
        <v>4</v>
      </c>
      <c r="T17" s="12" t="s">
        <v>22</v>
      </c>
      <c r="U17" s="7"/>
      <c r="V17" s="7"/>
      <c r="W17" s="7"/>
      <c r="X17" s="7"/>
      <c r="Y17" s="7"/>
      <c r="Z17" s="7">
        <v>2</v>
      </c>
      <c r="AA17" s="7">
        <v>2</v>
      </c>
    </row>
    <row r="18" spans="1:27">
      <c r="A18">
        <v>17</v>
      </c>
      <c r="B18">
        <v>1</v>
      </c>
      <c r="C18" s="2">
        <v>89</v>
      </c>
      <c r="D18" s="2" t="str">
        <f t="shared" si="0"/>
        <v>B</v>
      </c>
      <c r="E18" s="2">
        <v>2.7</v>
      </c>
      <c r="F18" s="5">
        <f t="shared" si="1"/>
        <v>3</v>
      </c>
      <c r="G18" s="5">
        <v>4</v>
      </c>
      <c r="H18" s="5">
        <f t="shared" si="2"/>
        <v>3</v>
      </c>
      <c r="I18" s="5">
        <f t="shared" si="5"/>
        <v>1</v>
      </c>
      <c r="J18" s="5">
        <f t="shared" si="3"/>
        <v>1</v>
      </c>
      <c r="K18" s="2">
        <v>93.2</v>
      </c>
      <c r="L18" s="2">
        <v>97.9</v>
      </c>
      <c r="O18" t="s">
        <v>17</v>
      </c>
      <c r="P18" s="7">
        <f>COUNTIF(G:G,"2")</f>
        <v>3</v>
      </c>
      <c r="R18" s="2">
        <f t="shared" si="4"/>
        <v>3</v>
      </c>
      <c r="T18" s="13" t="s">
        <v>51</v>
      </c>
      <c r="U18" s="7"/>
      <c r="V18" s="7"/>
      <c r="W18" s="7"/>
      <c r="X18" s="7"/>
      <c r="Y18" s="7"/>
      <c r="Z18" s="7">
        <v>1</v>
      </c>
      <c r="AA18" s="7">
        <v>1</v>
      </c>
    </row>
    <row r="19" spans="1:27">
      <c r="A19">
        <v>18</v>
      </c>
      <c r="B19">
        <v>0</v>
      </c>
      <c r="C19" s="2">
        <v>89.3</v>
      </c>
      <c r="D19" s="2" t="str">
        <f t="shared" si="0"/>
        <v>B</v>
      </c>
      <c r="E19" s="2">
        <v>3.3</v>
      </c>
      <c r="F19" s="5">
        <f t="shared" si="1"/>
        <v>3</v>
      </c>
      <c r="G19" s="5">
        <v>5</v>
      </c>
      <c r="H19" s="5">
        <f t="shared" si="2"/>
        <v>3</v>
      </c>
      <c r="I19" s="5">
        <f t="shared" si="5"/>
        <v>2</v>
      </c>
      <c r="J19" s="5">
        <f t="shared" si="3"/>
        <v>2</v>
      </c>
      <c r="K19" s="2">
        <v>91.7</v>
      </c>
      <c r="L19" s="2">
        <v>97.1</v>
      </c>
      <c r="O19" t="s">
        <v>18</v>
      </c>
      <c r="P19" s="7">
        <f>COUNTIF(G:G,"1")</f>
        <v>4</v>
      </c>
      <c r="R19" s="2">
        <f t="shared" si="4"/>
        <v>3</v>
      </c>
      <c r="T19" s="13" t="s">
        <v>53</v>
      </c>
      <c r="U19" s="7"/>
      <c r="V19" s="7"/>
      <c r="W19" s="7"/>
      <c r="X19" s="7"/>
      <c r="Y19" s="7"/>
      <c r="Z19" s="7">
        <v>1</v>
      </c>
      <c r="AA19" s="7">
        <v>1</v>
      </c>
    </row>
    <row r="20" spans="1:27">
      <c r="A20">
        <v>19</v>
      </c>
      <c r="B20">
        <v>3</v>
      </c>
      <c r="C20" s="2">
        <v>96.8</v>
      </c>
      <c r="D20" s="2" t="str">
        <f t="shared" si="0"/>
        <v>A</v>
      </c>
      <c r="E20" s="2">
        <v>4.7</v>
      </c>
      <c r="F20" s="5">
        <f t="shared" si="1"/>
        <v>5</v>
      </c>
      <c r="G20" s="5">
        <v>5</v>
      </c>
      <c r="H20" s="5">
        <f t="shared" si="2"/>
        <v>5</v>
      </c>
      <c r="I20" s="5">
        <f t="shared" si="5"/>
        <v>0</v>
      </c>
      <c r="J20" s="5">
        <f t="shared" si="3"/>
        <v>0</v>
      </c>
      <c r="K20" s="2">
        <v>95.6</v>
      </c>
      <c r="L20" s="2">
        <v>99.2</v>
      </c>
      <c r="O20" t="s">
        <v>24</v>
      </c>
      <c r="P20" s="8">
        <f>(SUM(P15:P17))/(SUM(P15:P19))</f>
        <v>0.87931034482758619</v>
      </c>
      <c r="R20" s="2">
        <f t="shared" si="4"/>
        <v>4</v>
      </c>
      <c r="T20" s="12" t="s">
        <v>49</v>
      </c>
      <c r="U20" s="7">
        <v>3</v>
      </c>
      <c r="V20" s="7">
        <v>3</v>
      </c>
      <c r="W20" s="7">
        <v>7</v>
      </c>
      <c r="X20" s="7">
        <v>6</v>
      </c>
      <c r="Y20" s="7">
        <v>9</v>
      </c>
      <c r="Z20" s="7">
        <v>2</v>
      </c>
      <c r="AA20" s="7">
        <v>30</v>
      </c>
    </row>
    <row r="21" spans="1:27">
      <c r="A21">
        <v>20</v>
      </c>
      <c r="B21">
        <v>5</v>
      </c>
      <c r="C21" s="2">
        <v>93.4</v>
      </c>
      <c r="D21" s="2" t="str">
        <f t="shared" si="0"/>
        <v>A</v>
      </c>
      <c r="E21" s="2">
        <v>3.3</v>
      </c>
      <c r="F21" s="5">
        <f t="shared" si="1"/>
        <v>3</v>
      </c>
      <c r="G21" s="5">
        <v>3</v>
      </c>
      <c r="H21" s="5">
        <f t="shared" si="2"/>
        <v>5</v>
      </c>
      <c r="I21" s="5">
        <f t="shared" si="5"/>
        <v>-2</v>
      </c>
      <c r="J21" s="5">
        <f t="shared" si="3"/>
        <v>0</v>
      </c>
      <c r="K21" s="2">
        <v>99</v>
      </c>
      <c r="L21" s="2">
        <v>100</v>
      </c>
      <c r="R21" s="2">
        <f t="shared" si="4"/>
        <v>4</v>
      </c>
    </row>
    <row r="22" spans="1:27">
      <c r="A22">
        <v>21</v>
      </c>
      <c r="B22">
        <v>2</v>
      </c>
      <c r="C22" s="2">
        <v>85.5</v>
      </c>
      <c r="D22" s="2" t="str">
        <f t="shared" si="0"/>
        <v>B</v>
      </c>
      <c r="E22" s="2">
        <v>2.2999999999999998</v>
      </c>
      <c r="F22" s="5">
        <f t="shared" si="1"/>
        <v>2</v>
      </c>
      <c r="G22" s="5">
        <v>1</v>
      </c>
      <c r="H22" s="5">
        <f t="shared" si="2"/>
        <v>3</v>
      </c>
      <c r="I22" s="5">
        <f t="shared" si="5"/>
        <v>-2</v>
      </c>
      <c r="J22" s="5">
        <f t="shared" si="3"/>
        <v>-1</v>
      </c>
      <c r="K22" s="2">
        <v>92.6</v>
      </c>
      <c r="L22" s="2">
        <v>91</v>
      </c>
      <c r="O22" t="s">
        <v>57</v>
      </c>
      <c r="R22" s="2">
        <f t="shared" si="4"/>
        <v>3</v>
      </c>
    </row>
    <row r="23" spans="1:27">
      <c r="A23">
        <v>22</v>
      </c>
      <c r="B23">
        <v>2</v>
      </c>
      <c r="C23" s="2">
        <v>90.3</v>
      </c>
      <c r="D23" s="2" t="str">
        <f t="shared" si="0"/>
        <v>A</v>
      </c>
      <c r="E23" s="2">
        <v>5</v>
      </c>
      <c r="F23" s="5">
        <f t="shared" si="1"/>
        <v>5</v>
      </c>
      <c r="G23" s="5">
        <v>5</v>
      </c>
      <c r="H23" s="5">
        <f t="shared" si="2"/>
        <v>4</v>
      </c>
      <c r="I23" s="5">
        <f t="shared" si="5"/>
        <v>1</v>
      </c>
      <c r="J23" s="5">
        <f t="shared" si="3"/>
        <v>0</v>
      </c>
      <c r="K23" s="2">
        <v>82.2</v>
      </c>
      <c r="L23" s="2">
        <v>87.7</v>
      </c>
      <c r="O23" t="s">
        <v>44</v>
      </c>
      <c r="P23" s="7">
        <f>COUNTIF(I:I,4)</f>
        <v>0</v>
      </c>
      <c r="R23" s="2">
        <f t="shared" si="4"/>
        <v>4</v>
      </c>
    </row>
    <row r="24" spans="1:27">
      <c r="A24">
        <v>23</v>
      </c>
      <c r="B24">
        <v>3</v>
      </c>
      <c r="C24" s="2">
        <v>71.5</v>
      </c>
      <c r="D24" s="2" t="str">
        <f t="shared" si="0"/>
        <v>C</v>
      </c>
      <c r="E24" s="2">
        <v>2</v>
      </c>
      <c r="F24" s="5">
        <f t="shared" si="1"/>
        <v>2</v>
      </c>
      <c r="G24" s="5">
        <v>1</v>
      </c>
      <c r="H24" s="5">
        <f t="shared" si="2"/>
        <v>1</v>
      </c>
      <c r="I24" s="5">
        <f t="shared" si="5"/>
        <v>0</v>
      </c>
      <c r="J24" s="5">
        <f t="shared" si="3"/>
        <v>-1</v>
      </c>
      <c r="K24" s="2">
        <v>84.9</v>
      </c>
      <c r="L24" s="2">
        <v>91.8</v>
      </c>
      <c r="O24" t="s">
        <v>38</v>
      </c>
      <c r="P24" s="7">
        <f>COUNTIF(I:I,3)</f>
        <v>0</v>
      </c>
      <c r="R24" s="2">
        <f t="shared" si="4"/>
        <v>2</v>
      </c>
    </row>
    <row r="25" spans="1:27">
      <c r="A25">
        <v>24</v>
      </c>
      <c r="B25">
        <v>26</v>
      </c>
      <c r="C25" s="2">
        <v>83.2</v>
      </c>
      <c r="D25" s="2" t="str">
        <f t="shared" si="0"/>
        <v>B</v>
      </c>
      <c r="E25" s="2">
        <v>2.2999999999999998</v>
      </c>
      <c r="F25" s="5">
        <f t="shared" si="1"/>
        <v>2</v>
      </c>
      <c r="G25" s="5">
        <v>2</v>
      </c>
      <c r="H25" s="5">
        <f t="shared" si="2"/>
        <v>2</v>
      </c>
      <c r="I25" s="5">
        <f t="shared" si="5"/>
        <v>0</v>
      </c>
      <c r="J25" s="5">
        <f t="shared" si="3"/>
        <v>0</v>
      </c>
      <c r="K25" s="2">
        <v>91.8</v>
      </c>
      <c r="L25" s="2">
        <v>94.3</v>
      </c>
      <c r="O25" t="s">
        <v>39</v>
      </c>
      <c r="P25" s="7">
        <f>COUNTIF(I:I,2)</f>
        <v>2</v>
      </c>
      <c r="R25" s="2">
        <f t="shared" si="4"/>
        <v>3</v>
      </c>
    </row>
    <row r="26" spans="1:27">
      <c r="A26">
        <v>25</v>
      </c>
      <c r="B26">
        <v>10</v>
      </c>
      <c r="C26" s="2">
        <v>93.5</v>
      </c>
      <c r="D26" s="2" t="str">
        <f t="shared" si="0"/>
        <v>A</v>
      </c>
      <c r="E26" s="2">
        <v>4.3</v>
      </c>
      <c r="F26" s="5">
        <f t="shared" si="1"/>
        <v>4</v>
      </c>
      <c r="G26" s="5">
        <v>4</v>
      </c>
      <c r="H26" s="5">
        <f t="shared" si="2"/>
        <v>5</v>
      </c>
      <c r="I26" s="5">
        <f t="shared" si="5"/>
        <v>-1</v>
      </c>
      <c r="J26" s="5">
        <f t="shared" si="3"/>
        <v>0</v>
      </c>
      <c r="K26" s="2">
        <v>95.1</v>
      </c>
      <c r="L26" s="2">
        <v>94.2</v>
      </c>
      <c r="O26" t="s">
        <v>40</v>
      </c>
      <c r="P26" s="7">
        <f>COUNTIF(I:I,1)</f>
        <v>9</v>
      </c>
      <c r="R26" s="2">
        <f t="shared" si="4"/>
        <v>4</v>
      </c>
    </row>
    <row r="27" spans="1:27">
      <c r="A27">
        <v>26</v>
      </c>
      <c r="B27">
        <v>5</v>
      </c>
      <c r="C27" s="2">
        <v>96.4</v>
      </c>
      <c r="D27" s="2" t="str">
        <f t="shared" si="0"/>
        <v>A</v>
      </c>
      <c r="E27" s="2">
        <v>4.7</v>
      </c>
      <c r="F27" s="5">
        <f t="shared" si="1"/>
        <v>5</v>
      </c>
      <c r="G27" s="5">
        <v>5</v>
      </c>
      <c r="H27" s="5">
        <f t="shared" si="2"/>
        <v>5</v>
      </c>
      <c r="I27" s="5">
        <f t="shared" si="5"/>
        <v>0</v>
      </c>
      <c r="J27" s="5">
        <f t="shared" si="3"/>
        <v>0</v>
      </c>
      <c r="K27" s="2">
        <v>95.8</v>
      </c>
      <c r="L27" s="2">
        <v>99.2</v>
      </c>
      <c r="O27" t="s">
        <v>41</v>
      </c>
      <c r="P27" s="7">
        <f>COUNTIF(I:I,0)</f>
        <v>30</v>
      </c>
      <c r="R27" s="2">
        <f t="shared" si="4"/>
        <v>4</v>
      </c>
    </row>
    <row r="28" spans="1:27">
      <c r="A28">
        <v>27</v>
      </c>
      <c r="B28">
        <v>5</v>
      </c>
      <c r="C28" s="2">
        <v>89.4</v>
      </c>
      <c r="D28" s="2" t="str">
        <f t="shared" si="0"/>
        <v>B</v>
      </c>
      <c r="E28" s="2">
        <v>2.7</v>
      </c>
      <c r="F28" s="5">
        <f t="shared" si="1"/>
        <v>3</v>
      </c>
      <c r="G28" s="5">
        <v>4</v>
      </c>
      <c r="H28" s="5">
        <f t="shared" si="2"/>
        <v>3</v>
      </c>
      <c r="I28" s="5">
        <f t="shared" si="5"/>
        <v>1</v>
      </c>
      <c r="J28" s="5">
        <f t="shared" si="3"/>
        <v>1</v>
      </c>
      <c r="K28" s="2">
        <v>96.6</v>
      </c>
      <c r="L28" s="2">
        <v>100</v>
      </c>
      <c r="O28" t="s">
        <v>42</v>
      </c>
      <c r="P28" s="7">
        <f>COUNTIF(I:I,-1)</f>
        <v>12</v>
      </c>
      <c r="R28" s="2">
        <f t="shared" si="4"/>
        <v>3</v>
      </c>
    </row>
    <row r="29" spans="1:27">
      <c r="A29">
        <v>28</v>
      </c>
      <c r="B29">
        <v>2</v>
      </c>
      <c r="C29" s="2">
        <v>91.6</v>
      </c>
      <c r="D29" s="2" t="str">
        <f t="shared" si="0"/>
        <v>A</v>
      </c>
      <c r="E29" s="2">
        <v>3.3</v>
      </c>
      <c r="F29" s="5">
        <f t="shared" si="1"/>
        <v>3</v>
      </c>
      <c r="G29" s="5">
        <v>4</v>
      </c>
      <c r="H29" s="5">
        <f t="shared" si="2"/>
        <v>4</v>
      </c>
      <c r="I29" s="5">
        <f t="shared" si="5"/>
        <v>0</v>
      </c>
      <c r="J29" s="5">
        <f t="shared" si="3"/>
        <v>1</v>
      </c>
      <c r="K29" s="2">
        <v>99.4</v>
      </c>
      <c r="L29" s="2">
        <v>100</v>
      </c>
      <c r="O29" t="s">
        <v>43</v>
      </c>
      <c r="P29" s="7">
        <f>COUNTIF(I:I,-2)</f>
        <v>5</v>
      </c>
      <c r="R29" s="2">
        <f t="shared" si="4"/>
        <v>4</v>
      </c>
    </row>
    <row r="30" spans="1:27">
      <c r="A30">
        <v>29</v>
      </c>
      <c r="B30">
        <v>3</v>
      </c>
      <c r="C30" s="2">
        <v>89.6</v>
      </c>
      <c r="D30" s="2" t="str">
        <f t="shared" si="0"/>
        <v>A</v>
      </c>
      <c r="E30" s="2">
        <v>2.7</v>
      </c>
      <c r="F30" s="5">
        <f t="shared" si="1"/>
        <v>3</v>
      </c>
      <c r="G30" s="5">
        <v>3</v>
      </c>
      <c r="H30" s="5">
        <f t="shared" si="2"/>
        <v>3</v>
      </c>
      <c r="I30" s="5">
        <f t="shared" si="5"/>
        <v>0</v>
      </c>
      <c r="J30" s="5">
        <f t="shared" si="3"/>
        <v>0</v>
      </c>
      <c r="K30" s="2">
        <v>95.8</v>
      </c>
      <c r="L30" s="2">
        <v>99.2</v>
      </c>
      <c r="O30" t="s">
        <v>45</v>
      </c>
      <c r="P30" s="7">
        <f>COUNTIF(I:I,-3)</f>
        <v>0</v>
      </c>
      <c r="R30" s="2">
        <f t="shared" si="4"/>
        <v>4</v>
      </c>
    </row>
    <row r="31" spans="1:27">
      <c r="A31">
        <v>30</v>
      </c>
      <c r="B31">
        <v>14</v>
      </c>
      <c r="C31" s="2">
        <v>80.400000000000006</v>
      </c>
      <c r="D31" s="2" t="str">
        <f t="shared" si="0"/>
        <v>B</v>
      </c>
      <c r="E31" s="2">
        <v>1.3</v>
      </c>
      <c r="F31" s="5">
        <f t="shared" si="1"/>
        <v>1</v>
      </c>
      <c r="G31" s="5">
        <v>1</v>
      </c>
      <c r="H31" s="5">
        <f t="shared" si="2"/>
        <v>2</v>
      </c>
      <c r="I31" s="5">
        <f t="shared" si="5"/>
        <v>-1</v>
      </c>
      <c r="J31" s="5">
        <f t="shared" si="3"/>
        <v>0</v>
      </c>
      <c r="K31" s="2">
        <v>92.6</v>
      </c>
      <c r="L31" s="2">
        <v>97.1</v>
      </c>
      <c r="O31" t="s">
        <v>46</v>
      </c>
      <c r="P31" s="7">
        <f>COUNTIF(I:I,-4)</f>
        <v>0</v>
      </c>
      <c r="R31" s="2">
        <f t="shared" si="4"/>
        <v>3</v>
      </c>
    </row>
    <row r="32" spans="1:27">
      <c r="A32">
        <v>31</v>
      </c>
      <c r="B32">
        <v>3</v>
      </c>
      <c r="C32" s="2">
        <v>91</v>
      </c>
      <c r="D32" s="2" t="str">
        <f t="shared" si="0"/>
        <v>A</v>
      </c>
      <c r="E32" s="2">
        <v>2.2999999999999998</v>
      </c>
      <c r="F32" s="5">
        <f t="shared" si="1"/>
        <v>2</v>
      </c>
      <c r="G32" s="5">
        <v>3</v>
      </c>
      <c r="H32" s="5">
        <f t="shared" si="2"/>
        <v>4</v>
      </c>
      <c r="I32" s="5">
        <f t="shared" si="5"/>
        <v>-1</v>
      </c>
      <c r="J32" s="5">
        <f t="shared" si="3"/>
        <v>1</v>
      </c>
      <c r="K32" s="2">
        <v>97.2</v>
      </c>
      <c r="L32" s="2">
        <v>96.9</v>
      </c>
      <c r="R32" s="2">
        <f t="shared" si="4"/>
        <v>4</v>
      </c>
    </row>
    <row r="33" spans="1:18">
      <c r="A33">
        <v>32</v>
      </c>
      <c r="B33">
        <v>12</v>
      </c>
      <c r="C33" s="2">
        <v>89.7</v>
      </c>
      <c r="D33" s="2" t="str">
        <f t="shared" si="0"/>
        <v>A</v>
      </c>
      <c r="E33" s="2">
        <v>2.7</v>
      </c>
      <c r="F33" s="5">
        <f t="shared" si="1"/>
        <v>3</v>
      </c>
      <c r="G33" s="5">
        <v>3</v>
      </c>
      <c r="H33" s="5">
        <f t="shared" si="2"/>
        <v>3</v>
      </c>
      <c r="I33" s="5">
        <f t="shared" si="5"/>
        <v>0</v>
      </c>
      <c r="J33" s="5">
        <f t="shared" si="3"/>
        <v>0</v>
      </c>
      <c r="K33" s="2">
        <v>95.5</v>
      </c>
      <c r="L33" s="2">
        <v>100</v>
      </c>
      <c r="O33" t="s">
        <v>60</v>
      </c>
      <c r="R33" s="2">
        <f t="shared" si="4"/>
        <v>4</v>
      </c>
    </row>
    <row r="34" spans="1:18">
      <c r="A34">
        <v>33</v>
      </c>
      <c r="B34">
        <v>12</v>
      </c>
      <c r="C34" s="2">
        <v>89.5</v>
      </c>
      <c r="D34" s="2" t="str">
        <f t="shared" ref="D34:D53" si="6">IF(C34&gt;89.49,"A",IF(C34&gt;79.49,"B",IF(C34&gt;69.49,"C",IF(C34&gt;62.49,"D","F"))))</f>
        <v>A</v>
      </c>
      <c r="E34" s="2">
        <v>3.3</v>
      </c>
      <c r="F34" s="5">
        <f t="shared" si="1"/>
        <v>3</v>
      </c>
      <c r="G34" s="5">
        <v>3</v>
      </c>
      <c r="H34" s="5">
        <f t="shared" ref="H34:H53" si="7">IF(G34="NA","NA",IF(C34&lt;80,1,IF(C34&lt;85,2,IF(C34&lt;90,3,IF(C34&lt;93,4,5)))))</f>
        <v>3</v>
      </c>
      <c r="I34" s="5">
        <f t="shared" si="5"/>
        <v>0</v>
      </c>
      <c r="J34" s="5">
        <f t="shared" si="3"/>
        <v>0</v>
      </c>
      <c r="K34" s="2">
        <v>96.3</v>
      </c>
      <c r="L34" s="2">
        <v>98.8</v>
      </c>
      <c r="O34" t="s">
        <v>44</v>
      </c>
      <c r="P34" s="7">
        <f>COUNTIF(J:J,4)</f>
        <v>0</v>
      </c>
      <c r="R34" s="2">
        <f t="shared" ref="R34:R53" si="8">IF(D34="A",4,IF(D34="B",3,IF(D34="C",2,IF(D34="D",1,0))))</f>
        <v>4</v>
      </c>
    </row>
    <row r="35" spans="1:18">
      <c r="A35">
        <v>34</v>
      </c>
      <c r="B35">
        <v>0</v>
      </c>
      <c r="C35" s="2">
        <v>98.5</v>
      </c>
      <c r="D35" s="2" t="str">
        <f t="shared" si="6"/>
        <v>A</v>
      </c>
      <c r="E35" s="2">
        <v>5</v>
      </c>
      <c r="F35" s="5">
        <f t="shared" si="1"/>
        <v>5</v>
      </c>
      <c r="G35" s="5">
        <v>5</v>
      </c>
      <c r="H35" s="5">
        <f t="shared" si="7"/>
        <v>5</v>
      </c>
      <c r="I35" s="5">
        <f t="shared" si="5"/>
        <v>0</v>
      </c>
      <c r="J35" s="5">
        <f t="shared" si="3"/>
        <v>0</v>
      </c>
      <c r="K35" s="2">
        <v>97.6</v>
      </c>
      <c r="L35" s="2">
        <v>100</v>
      </c>
      <c r="O35" t="s">
        <v>38</v>
      </c>
      <c r="P35" s="7">
        <f>COUNTIF(J:J,3)</f>
        <v>0</v>
      </c>
      <c r="R35" s="2">
        <f t="shared" si="8"/>
        <v>4</v>
      </c>
    </row>
    <row r="36" spans="1:18">
      <c r="A36">
        <v>35</v>
      </c>
      <c r="B36">
        <v>5</v>
      </c>
      <c r="C36" s="2">
        <v>85.8</v>
      </c>
      <c r="D36" s="2" t="str">
        <f t="shared" si="6"/>
        <v>B</v>
      </c>
      <c r="E36" s="2">
        <v>3</v>
      </c>
      <c r="F36" s="5">
        <f t="shared" si="1"/>
        <v>3</v>
      </c>
      <c r="G36" s="5" t="s">
        <v>22</v>
      </c>
      <c r="H36" s="5" t="str">
        <f t="shared" si="7"/>
        <v>NA</v>
      </c>
      <c r="I36" s="5" t="str">
        <f t="shared" si="5"/>
        <v>NA</v>
      </c>
      <c r="J36" s="5" t="str">
        <f t="shared" si="3"/>
        <v>NA</v>
      </c>
      <c r="K36" s="2">
        <v>94.4</v>
      </c>
      <c r="L36" s="2">
        <v>82.3</v>
      </c>
      <c r="O36" t="s">
        <v>39</v>
      </c>
      <c r="P36" s="7">
        <f>COUNTIF(J:J,2)</f>
        <v>1</v>
      </c>
      <c r="R36" s="2">
        <f t="shared" si="8"/>
        <v>3</v>
      </c>
    </row>
    <row r="37" spans="1:18">
      <c r="A37">
        <v>36</v>
      </c>
      <c r="B37">
        <v>9</v>
      </c>
      <c r="C37" s="2">
        <v>79.900000000000006</v>
      </c>
      <c r="D37" s="2" t="str">
        <f t="shared" si="6"/>
        <v>B</v>
      </c>
      <c r="E37" s="2">
        <v>2</v>
      </c>
      <c r="F37" s="5">
        <f t="shared" si="1"/>
        <v>2</v>
      </c>
      <c r="G37" s="5">
        <v>3</v>
      </c>
      <c r="H37" s="5">
        <f t="shared" si="7"/>
        <v>1</v>
      </c>
      <c r="I37" s="5">
        <f t="shared" si="5"/>
        <v>2</v>
      </c>
      <c r="J37" s="5">
        <f t="shared" si="3"/>
        <v>1</v>
      </c>
      <c r="K37" s="2">
        <v>92.2</v>
      </c>
      <c r="L37" s="2">
        <v>91.7</v>
      </c>
      <c r="O37" t="s">
        <v>40</v>
      </c>
      <c r="P37" s="7">
        <f>COUNTIF(J:J,1)</f>
        <v>16</v>
      </c>
      <c r="R37" s="2">
        <f t="shared" si="8"/>
        <v>3</v>
      </c>
    </row>
    <row r="38" spans="1:18">
      <c r="A38">
        <v>37</v>
      </c>
      <c r="B38">
        <v>1</v>
      </c>
      <c r="C38" s="2">
        <v>96.1</v>
      </c>
      <c r="D38" s="2" t="str">
        <f t="shared" si="6"/>
        <v>A</v>
      </c>
      <c r="E38" s="2">
        <v>4.3</v>
      </c>
      <c r="F38" s="5">
        <f t="shared" si="1"/>
        <v>4</v>
      </c>
      <c r="G38" s="5">
        <v>4</v>
      </c>
      <c r="H38" s="5">
        <f t="shared" si="7"/>
        <v>5</v>
      </c>
      <c r="I38" s="5">
        <f t="shared" si="5"/>
        <v>-1</v>
      </c>
      <c r="J38" s="5">
        <f t="shared" si="3"/>
        <v>0</v>
      </c>
      <c r="K38" s="2">
        <v>98.6</v>
      </c>
      <c r="L38" s="2">
        <v>100</v>
      </c>
      <c r="O38" t="s">
        <v>41</v>
      </c>
      <c r="P38" s="7">
        <f>COUNTIF(J:J,0)</f>
        <v>34</v>
      </c>
      <c r="R38" s="2">
        <f t="shared" si="8"/>
        <v>4</v>
      </c>
    </row>
    <row r="39" spans="1:18">
      <c r="A39">
        <v>38</v>
      </c>
      <c r="B39">
        <v>6</v>
      </c>
      <c r="C39" s="2">
        <v>98.4</v>
      </c>
      <c r="D39" s="2" t="str">
        <f t="shared" si="6"/>
        <v>A</v>
      </c>
      <c r="E39" s="2">
        <v>5</v>
      </c>
      <c r="F39" s="5">
        <f t="shared" si="1"/>
        <v>5</v>
      </c>
      <c r="G39" s="5">
        <v>5</v>
      </c>
      <c r="H39" s="5">
        <f t="shared" si="7"/>
        <v>5</v>
      </c>
      <c r="I39" s="5">
        <f t="shared" si="5"/>
        <v>0</v>
      </c>
      <c r="J39" s="5">
        <f t="shared" si="3"/>
        <v>0</v>
      </c>
      <c r="K39" s="2">
        <v>99</v>
      </c>
      <c r="L39" s="2">
        <v>99.2</v>
      </c>
      <c r="O39" t="s">
        <v>42</v>
      </c>
      <c r="P39" s="7">
        <f>COUNTIF(J:J,-1)</f>
        <v>7</v>
      </c>
      <c r="R39" s="2">
        <f t="shared" si="8"/>
        <v>4</v>
      </c>
    </row>
    <row r="40" spans="1:18">
      <c r="A40">
        <v>39</v>
      </c>
      <c r="B40">
        <v>4</v>
      </c>
      <c r="C40" s="2">
        <v>93.2</v>
      </c>
      <c r="D40" s="2" t="str">
        <f t="shared" si="6"/>
        <v>A</v>
      </c>
      <c r="E40" s="2">
        <v>3.7</v>
      </c>
      <c r="F40" s="5">
        <f t="shared" si="1"/>
        <v>4</v>
      </c>
      <c r="G40" s="5">
        <v>4</v>
      </c>
      <c r="H40" s="5">
        <f t="shared" si="7"/>
        <v>5</v>
      </c>
      <c r="I40" s="5">
        <f t="shared" si="5"/>
        <v>-1</v>
      </c>
      <c r="J40" s="5">
        <f t="shared" si="3"/>
        <v>0</v>
      </c>
      <c r="K40" s="2">
        <v>98.9</v>
      </c>
      <c r="L40" s="2">
        <v>100</v>
      </c>
      <c r="O40" t="s">
        <v>43</v>
      </c>
      <c r="P40" s="7">
        <f>COUNTIF(J:J,-2)</f>
        <v>0</v>
      </c>
      <c r="R40" s="2">
        <f t="shared" si="8"/>
        <v>4</v>
      </c>
    </row>
    <row r="41" spans="1:18">
      <c r="A41">
        <v>40</v>
      </c>
      <c r="B41">
        <v>13</v>
      </c>
      <c r="C41" s="2">
        <v>85.9</v>
      </c>
      <c r="D41" s="2" t="str">
        <f t="shared" si="6"/>
        <v>B</v>
      </c>
      <c r="E41" s="2">
        <v>2.7</v>
      </c>
      <c r="F41" s="5">
        <f t="shared" si="1"/>
        <v>3</v>
      </c>
      <c r="G41" s="5">
        <v>3</v>
      </c>
      <c r="H41" s="5">
        <f t="shared" si="7"/>
        <v>3</v>
      </c>
      <c r="I41" s="5">
        <f t="shared" si="5"/>
        <v>0</v>
      </c>
      <c r="J41" s="5">
        <f t="shared" si="3"/>
        <v>0</v>
      </c>
      <c r="K41" s="2">
        <v>95.1</v>
      </c>
      <c r="L41" s="2">
        <v>89.2</v>
      </c>
      <c r="O41" t="s">
        <v>45</v>
      </c>
      <c r="P41" s="7">
        <f>COUNTIF(J:J,-3)</f>
        <v>0</v>
      </c>
      <c r="R41" s="2">
        <f t="shared" si="8"/>
        <v>3</v>
      </c>
    </row>
    <row r="42" spans="1:18">
      <c r="A42">
        <v>41</v>
      </c>
      <c r="B42">
        <v>1</v>
      </c>
      <c r="C42" s="2">
        <v>89</v>
      </c>
      <c r="D42" s="2" t="str">
        <f t="shared" si="6"/>
        <v>B</v>
      </c>
      <c r="E42" s="2">
        <v>3</v>
      </c>
      <c r="F42" s="5">
        <f t="shared" si="1"/>
        <v>3</v>
      </c>
      <c r="G42" s="5">
        <v>3</v>
      </c>
      <c r="H42" s="5">
        <f t="shared" si="7"/>
        <v>3</v>
      </c>
      <c r="I42" s="5">
        <f t="shared" si="5"/>
        <v>0</v>
      </c>
      <c r="J42" s="5">
        <f t="shared" si="3"/>
        <v>0</v>
      </c>
      <c r="K42" s="2">
        <v>95.7</v>
      </c>
      <c r="L42" s="2">
        <v>97.3</v>
      </c>
      <c r="O42" t="s">
        <v>46</v>
      </c>
      <c r="P42" s="7">
        <f>COUNTIF(J:J,-4)</f>
        <v>0</v>
      </c>
      <c r="R42" s="2">
        <f t="shared" si="8"/>
        <v>3</v>
      </c>
    </row>
    <row r="43" spans="1:18">
      <c r="A43">
        <v>42</v>
      </c>
      <c r="B43">
        <v>8</v>
      </c>
      <c r="C43" s="2">
        <v>93.5</v>
      </c>
      <c r="D43" s="2" t="str">
        <f t="shared" si="6"/>
        <v>A</v>
      </c>
      <c r="E43" s="2">
        <v>4</v>
      </c>
      <c r="F43" s="5">
        <f t="shared" si="1"/>
        <v>4</v>
      </c>
      <c r="G43" s="5">
        <v>4</v>
      </c>
      <c r="H43" s="5">
        <f t="shared" si="7"/>
        <v>5</v>
      </c>
      <c r="I43" s="5">
        <f t="shared" si="5"/>
        <v>-1</v>
      </c>
      <c r="J43" s="5">
        <f t="shared" si="3"/>
        <v>0</v>
      </c>
      <c r="K43" s="2">
        <v>98</v>
      </c>
      <c r="L43" s="2">
        <v>98.4</v>
      </c>
      <c r="R43" s="2">
        <f t="shared" si="8"/>
        <v>4</v>
      </c>
    </row>
    <row r="44" spans="1:18">
      <c r="A44">
        <v>43</v>
      </c>
      <c r="B44">
        <v>3</v>
      </c>
      <c r="C44" s="2">
        <v>97.3</v>
      </c>
      <c r="D44" s="2" t="str">
        <f t="shared" si="6"/>
        <v>A</v>
      </c>
      <c r="E44" s="2">
        <v>4</v>
      </c>
      <c r="F44" s="5">
        <f t="shared" si="1"/>
        <v>4</v>
      </c>
      <c r="G44" s="5">
        <v>3</v>
      </c>
      <c r="H44" s="5">
        <f t="shared" si="7"/>
        <v>5</v>
      </c>
      <c r="I44" s="5">
        <f t="shared" si="5"/>
        <v>-2</v>
      </c>
      <c r="J44" s="5">
        <f t="shared" si="3"/>
        <v>-1</v>
      </c>
      <c r="K44" s="2">
        <v>97.9</v>
      </c>
      <c r="L44" s="2">
        <v>100</v>
      </c>
      <c r="O44" t="s">
        <v>82</v>
      </c>
      <c r="P44" s="7">
        <f>COUNTIF(H:H,"5")</f>
        <v>21</v>
      </c>
      <c r="R44" s="2">
        <f t="shared" si="8"/>
        <v>4</v>
      </c>
    </row>
    <row r="45" spans="1:18">
      <c r="A45">
        <v>44</v>
      </c>
      <c r="B45">
        <v>2</v>
      </c>
      <c r="C45" s="2">
        <v>96.4</v>
      </c>
      <c r="D45" s="2" t="str">
        <f t="shared" si="6"/>
        <v>A</v>
      </c>
      <c r="E45" s="2">
        <v>4.7</v>
      </c>
      <c r="F45" s="5">
        <f t="shared" si="1"/>
        <v>5</v>
      </c>
      <c r="G45" s="5">
        <v>5</v>
      </c>
      <c r="H45" s="5">
        <f t="shared" si="7"/>
        <v>5</v>
      </c>
      <c r="I45" s="5">
        <f t="shared" si="5"/>
        <v>0</v>
      </c>
      <c r="J45" s="5">
        <f t="shared" si="3"/>
        <v>0</v>
      </c>
      <c r="K45" s="2">
        <v>96.3</v>
      </c>
      <c r="L45" s="2">
        <v>100</v>
      </c>
      <c r="O45">
        <v>4</v>
      </c>
      <c r="P45" s="7">
        <f>COUNTIF(H:H,"4")</f>
        <v>13</v>
      </c>
      <c r="R45" s="2">
        <f t="shared" si="8"/>
        <v>4</v>
      </c>
    </row>
    <row r="46" spans="1:18">
      <c r="A46">
        <v>45</v>
      </c>
      <c r="B46">
        <v>1</v>
      </c>
      <c r="C46" s="2">
        <v>87.9</v>
      </c>
      <c r="D46" s="2" t="str">
        <f t="shared" si="6"/>
        <v>B</v>
      </c>
      <c r="E46" s="2">
        <v>3</v>
      </c>
      <c r="F46" s="5">
        <f t="shared" si="1"/>
        <v>3</v>
      </c>
      <c r="G46" s="5">
        <v>3</v>
      </c>
      <c r="H46" s="5">
        <f t="shared" si="7"/>
        <v>3</v>
      </c>
      <c r="I46" s="5">
        <f t="shared" si="5"/>
        <v>0</v>
      </c>
      <c r="J46" s="5">
        <f t="shared" si="3"/>
        <v>0</v>
      </c>
      <c r="K46" s="2">
        <v>97.9</v>
      </c>
      <c r="L46" s="2">
        <v>98.8</v>
      </c>
      <c r="O46">
        <v>3</v>
      </c>
      <c r="P46" s="7">
        <f>COUNTIF(H:H,"3")</f>
        <v>19</v>
      </c>
      <c r="R46" s="2">
        <f t="shared" si="8"/>
        <v>3</v>
      </c>
    </row>
    <row r="47" spans="1:18">
      <c r="A47">
        <v>46</v>
      </c>
      <c r="B47">
        <v>4</v>
      </c>
      <c r="C47" s="2">
        <v>90.7</v>
      </c>
      <c r="D47" s="2" t="str">
        <f t="shared" si="6"/>
        <v>A</v>
      </c>
      <c r="E47" s="2">
        <v>3.3</v>
      </c>
      <c r="F47" s="5">
        <f t="shared" si="1"/>
        <v>3</v>
      </c>
      <c r="G47" s="5">
        <v>3</v>
      </c>
      <c r="H47" s="5">
        <f t="shared" si="7"/>
        <v>4</v>
      </c>
      <c r="I47" s="5">
        <f t="shared" si="5"/>
        <v>-1</v>
      </c>
      <c r="J47" s="5">
        <f t="shared" si="3"/>
        <v>0</v>
      </c>
      <c r="K47" s="2">
        <v>95.2</v>
      </c>
      <c r="L47" s="2">
        <v>97</v>
      </c>
      <c r="O47">
        <v>2</v>
      </c>
      <c r="P47" s="7">
        <f>COUNTIF(H:H,"2")</f>
        <v>3</v>
      </c>
      <c r="R47" s="2">
        <f t="shared" si="8"/>
        <v>4</v>
      </c>
    </row>
    <row r="48" spans="1:18">
      <c r="A48">
        <v>47</v>
      </c>
      <c r="B48">
        <v>2</v>
      </c>
      <c r="C48" s="2">
        <v>88</v>
      </c>
      <c r="D48" s="2" t="str">
        <f t="shared" si="6"/>
        <v>B</v>
      </c>
      <c r="E48" s="2">
        <v>3.3</v>
      </c>
      <c r="F48" s="5">
        <f t="shared" si="1"/>
        <v>3</v>
      </c>
      <c r="G48" s="5">
        <v>4</v>
      </c>
      <c r="H48" s="5">
        <f t="shared" si="7"/>
        <v>3</v>
      </c>
      <c r="I48" s="5">
        <f t="shared" si="5"/>
        <v>1</v>
      </c>
      <c r="J48" s="5">
        <f t="shared" si="3"/>
        <v>1</v>
      </c>
      <c r="K48" s="2">
        <v>96.1</v>
      </c>
      <c r="L48" s="2">
        <v>85.4</v>
      </c>
      <c r="O48">
        <v>1</v>
      </c>
      <c r="P48" s="7">
        <f>COUNTIF(H:H,"1")</f>
        <v>2</v>
      </c>
      <c r="R48" s="2">
        <f t="shared" si="8"/>
        <v>3</v>
      </c>
    </row>
    <row r="49" spans="1:18">
      <c r="A49">
        <v>48</v>
      </c>
      <c r="B49">
        <v>3</v>
      </c>
      <c r="C49" s="2">
        <v>99.6</v>
      </c>
      <c r="D49" s="2" t="str">
        <f t="shared" si="6"/>
        <v>A</v>
      </c>
      <c r="E49" s="2">
        <v>5</v>
      </c>
      <c r="F49" s="5">
        <f t="shared" si="1"/>
        <v>5</v>
      </c>
      <c r="G49" s="5">
        <v>5</v>
      </c>
      <c r="H49" s="5">
        <f t="shared" si="7"/>
        <v>5</v>
      </c>
      <c r="I49" s="5">
        <f t="shared" si="5"/>
        <v>0</v>
      </c>
      <c r="J49" s="5">
        <f t="shared" si="3"/>
        <v>0</v>
      </c>
      <c r="K49" s="2">
        <v>99.2</v>
      </c>
      <c r="L49" s="2">
        <v>100</v>
      </c>
      <c r="O49" t="s">
        <v>20</v>
      </c>
      <c r="P49" s="8">
        <f>(SUM(P44:P46))/(SUM(P44:P48))</f>
        <v>0.91379310344827591</v>
      </c>
      <c r="R49" s="2">
        <f t="shared" si="8"/>
        <v>4</v>
      </c>
    </row>
    <row r="50" spans="1:18">
      <c r="A50">
        <v>49</v>
      </c>
      <c r="B50">
        <v>9</v>
      </c>
      <c r="C50" s="2">
        <v>94.5</v>
      </c>
      <c r="D50" s="2" t="str">
        <f t="shared" si="6"/>
        <v>A</v>
      </c>
      <c r="E50" s="2">
        <v>4.3</v>
      </c>
      <c r="F50" s="5">
        <f t="shared" si="1"/>
        <v>4</v>
      </c>
      <c r="G50" s="5">
        <v>5</v>
      </c>
      <c r="H50" s="5">
        <f t="shared" si="7"/>
        <v>5</v>
      </c>
      <c r="I50" s="5">
        <f t="shared" si="5"/>
        <v>0</v>
      </c>
      <c r="J50" s="5">
        <f t="shared" si="3"/>
        <v>1</v>
      </c>
      <c r="K50" s="2">
        <v>98.4</v>
      </c>
      <c r="L50" s="2">
        <v>80.2</v>
      </c>
      <c r="R50" s="2">
        <f t="shared" si="8"/>
        <v>4</v>
      </c>
    </row>
    <row r="51" spans="1:18">
      <c r="A51">
        <v>50</v>
      </c>
      <c r="B51">
        <v>1</v>
      </c>
      <c r="C51" s="2">
        <v>98.4</v>
      </c>
      <c r="D51" s="2" t="str">
        <f t="shared" si="6"/>
        <v>A</v>
      </c>
      <c r="E51" s="2">
        <v>5</v>
      </c>
      <c r="F51" s="5">
        <f t="shared" si="1"/>
        <v>5</v>
      </c>
      <c r="G51" s="5">
        <v>5</v>
      </c>
      <c r="H51" s="5">
        <f t="shared" si="7"/>
        <v>5</v>
      </c>
      <c r="I51" s="5">
        <f t="shared" si="5"/>
        <v>0</v>
      </c>
      <c r="J51" s="5">
        <f t="shared" si="3"/>
        <v>0</v>
      </c>
      <c r="K51" s="2">
        <v>98.2</v>
      </c>
      <c r="L51" s="2">
        <v>99.2</v>
      </c>
      <c r="R51" s="2">
        <f t="shared" si="8"/>
        <v>4</v>
      </c>
    </row>
    <row r="52" spans="1:18">
      <c r="A52">
        <v>51</v>
      </c>
      <c r="B52">
        <v>6</v>
      </c>
      <c r="C52" s="2">
        <v>93.9</v>
      </c>
      <c r="D52" s="2" t="str">
        <f t="shared" si="6"/>
        <v>A</v>
      </c>
      <c r="E52" s="2">
        <v>3.7</v>
      </c>
      <c r="F52" s="5">
        <f t="shared" si="1"/>
        <v>4</v>
      </c>
      <c r="G52" s="5" t="s">
        <v>22</v>
      </c>
      <c r="H52" s="5" t="str">
        <f t="shared" si="7"/>
        <v>NA</v>
      </c>
      <c r="I52" s="5" t="str">
        <f t="shared" si="5"/>
        <v>NA</v>
      </c>
      <c r="J52" s="5" t="str">
        <f t="shared" si="3"/>
        <v>NA</v>
      </c>
      <c r="K52" s="2">
        <v>99.6</v>
      </c>
      <c r="L52" s="2">
        <v>100</v>
      </c>
      <c r="R52" s="2">
        <f t="shared" si="8"/>
        <v>4</v>
      </c>
    </row>
    <row r="53" spans="1:18">
      <c r="A53">
        <v>52</v>
      </c>
      <c r="B53">
        <v>8</v>
      </c>
      <c r="C53" s="2">
        <v>96.3</v>
      </c>
      <c r="D53" s="2" t="str">
        <f t="shared" si="6"/>
        <v>A</v>
      </c>
      <c r="E53" s="2">
        <v>4</v>
      </c>
      <c r="F53" s="5">
        <f t="shared" si="1"/>
        <v>4</v>
      </c>
      <c r="G53" s="5">
        <v>4</v>
      </c>
      <c r="H53" s="5">
        <f t="shared" si="7"/>
        <v>5</v>
      </c>
      <c r="I53" s="5">
        <f t="shared" si="5"/>
        <v>-1</v>
      </c>
      <c r="J53" s="5">
        <f t="shared" si="3"/>
        <v>0</v>
      </c>
      <c r="K53" s="2">
        <v>96.6</v>
      </c>
      <c r="L53" s="2">
        <v>98.8</v>
      </c>
      <c r="R53" s="2">
        <f t="shared" si="8"/>
        <v>4</v>
      </c>
    </row>
    <row r="54" spans="1:18">
      <c r="A54">
        <v>53</v>
      </c>
      <c r="B54">
        <v>9</v>
      </c>
      <c r="C54" s="2">
        <v>77.599999999999994</v>
      </c>
      <c r="D54" s="2" t="str">
        <f t="shared" ref="D54:D62" si="9">IF(C54&gt;89.49,"A",IF(C54&gt;79.49,"B",IF(C54&gt;69.49,"C",IF(C54&gt;62.49,"D","F"))))</f>
        <v>C</v>
      </c>
      <c r="E54" s="2">
        <v>1.7</v>
      </c>
      <c r="F54" s="5">
        <f t="shared" si="1"/>
        <v>2</v>
      </c>
      <c r="G54" s="5" t="s">
        <v>22</v>
      </c>
      <c r="H54" s="5" t="str">
        <f t="shared" ref="H54:H62" si="10">IF(G54="NA","NA",IF(C54&lt;80,1,IF(C54&lt;85,2,IF(C54&lt;90,3,IF(C54&lt;93,4,5)))))</f>
        <v>NA</v>
      </c>
      <c r="I54" s="5" t="str">
        <f t="shared" ref="I54:I62" si="11">IF(G54="NA","NA",G54-H54)</f>
        <v>NA</v>
      </c>
      <c r="J54" s="5" t="str">
        <f t="shared" si="3"/>
        <v>NA</v>
      </c>
      <c r="K54" s="2">
        <v>96.6</v>
      </c>
      <c r="L54" s="2">
        <v>100</v>
      </c>
    </row>
    <row r="55" spans="1:18">
      <c r="A55">
        <v>54</v>
      </c>
      <c r="B55">
        <v>6</v>
      </c>
      <c r="C55" s="2">
        <v>87.5</v>
      </c>
      <c r="D55" s="2" t="str">
        <f t="shared" si="9"/>
        <v>B</v>
      </c>
      <c r="E55" s="2">
        <v>2.2999999999999998</v>
      </c>
      <c r="F55" s="5">
        <f t="shared" si="1"/>
        <v>2</v>
      </c>
      <c r="G55" s="5">
        <v>2</v>
      </c>
      <c r="H55" s="5">
        <f t="shared" si="10"/>
        <v>3</v>
      </c>
      <c r="I55" s="5">
        <f t="shared" si="11"/>
        <v>-1</v>
      </c>
      <c r="J55" s="5">
        <f t="shared" si="3"/>
        <v>0</v>
      </c>
      <c r="K55" s="2">
        <v>97.9</v>
      </c>
      <c r="L55" s="2">
        <v>99.2</v>
      </c>
    </row>
    <row r="56" spans="1:18">
      <c r="A56">
        <v>55</v>
      </c>
      <c r="B56">
        <v>16</v>
      </c>
      <c r="C56" s="2">
        <v>92.7</v>
      </c>
      <c r="D56" s="2" t="str">
        <f t="shared" si="9"/>
        <v>A</v>
      </c>
      <c r="E56" s="2">
        <v>3</v>
      </c>
      <c r="F56" s="5">
        <f t="shared" si="1"/>
        <v>3</v>
      </c>
      <c r="G56" s="5">
        <v>3</v>
      </c>
      <c r="H56" s="5">
        <f t="shared" si="10"/>
        <v>4</v>
      </c>
      <c r="I56" s="5">
        <f t="shared" si="11"/>
        <v>-1</v>
      </c>
      <c r="J56" s="5">
        <f t="shared" si="3"/>
        <v>0</v>
      </c>
      <c r="K56" s="2">
        <v>98.8</v>
      </c>
      <c r="L56" s="2">
        <v>90.4</v>
      </c>
    </row>
    <row r="57" spans="1:18">
      <c r="A57">
        <v>56</v>
      </c>
      <c r="B57">
        <v>7</v>
      </c>
      <c r="C57" s="2">
        <v>88.6</v>
      </c>
      <c r="D57" s="2" t="str">
        <f t="shared" si="9"/>
        <v>B</v>
      </c>
      <c r="E57" s="2">
        <v>3.3</v>
      </c>
      <c r="F57" s="5">
        <f t="shared" si="1"/>
        <v>3</v>
      </c>
      <c r="G57" s="5">
        <v>3</v>
      </c>
      <c r="H57" s="5">
        <f t="shared" si="10"/>
        <v>3</v>
      </c>
      <c r="I57" s="5">
        <f t="shared" si="11"/>
        <v>0</v>
      </c>
      <c r="J57" s="5">
        <f t="shared" si="3"/>
        <v>0</v>
      </c>
      <c r="K57" s="2">
        <v>96.4</v>
      </c>
      <c r="L57" s="2">
        <v>100</v>
      </c>
    </row>
    <row r="58" spans="1:18">
      <c r="A58">
        <v>57</v>
      </c>
      <c r="B58">
        <v>2</v>
      </c>
      <c r="C58" s="2">
        <v>85.3</v>
      </c>
      <c r="D58" s="2" t="str">
        <f t="shared" si="9"/>
        <v>B</v>
      </c>
      <c r="E58" s="2">
        <v>3</v>
      </c>
      <c r="F58" s="5">
        <f t="shared" si="1"/>
        <v>3</v>
      </c>
      <c r="G58" s="5">
        <v>4</v>
      </c>
      <c r="H58" s="5">
        <f t="shared" si="10"/>
        <v>3</v>
      </c>
      <c r="I58" s="5">
        <f t="shared" si="11"/>
        <v>1</v>
      </c>
      <c r="J58" s="5">
        <f t="shared" si="3"/>
        <v>1</v>
      </c>
      <c r="K58" s="2">
        <v>94.4</v>
      </c>
      <c r="L58" s="2">
        <v>95.8</v>
      </c>
    </row>
    <row r="59" spans="1:18">
      <c r="A59">
        <v>58</v>
      </c>
      <c r="B59">
        <v>6</v>
      </c>
      <c r="C59" s="2">
        <v>88</v>
      </c>
      <c r="D59" s="2" t="str">
        <f t="shared" si="9"/>
        <v>B</v>
      </c>
      <c r="E59" s="2">
        <v>3.3</v>
      </c>
      <c r="F59" s="5">
        <f t="shared" si="1"/>
        <v>3</v>
      </c>
      <c r="G59" s="5">
        <v>3</v>
      </c>
      <c r="H59" s="5">
        <f t="shared" si="10"/>
        <v>3</v>
      </c>
      <c r="I59" s="5">
        <f t="shared" si="11"/>
        <v>0</v>
      </c>
      <c r="J59" s="5">
        <f t="shared" si="3"/>
        <v>0</v>
      </c>
      <c r="K59" s="2">
        <v>92.8</v>
      </c>
      <c r="L59" s="2">
        <v>98.4</v>
      </c>
    </row>
    <row r="60" spans="1:18">
      <c r="A60">
        <v>59</v>
      </c>
      <c r="B60">
        <v>11</v>
      </c>
      <c r="C60" s="2">
        <v>91</v>
      </c>
      <c r="D60" s="2" t="str">
        <f t="shared" si="9"/>
        <v>A</v>
      </c>
      <c r="E60" s="2">
        <v>4.3</v>
      </c>
      <c r="F60" s="5">
        <f t="shared" si="1"/>
        <v>4</v>
      </c>
      <c r="G60" s="5">
        <v>5</v>
      </c>
      <c r="H60" s="5">
        <f t="shared" si="10"/>
        <v>4</v>
      </c>
      <c r="I60" s="5">
        <f t="shared" si="11"/>
        <v>1</v>
      </c>
      <c r="J60" s="5">
        <f t="shared" si="3"/>
        <v>1</v>
      </c>
      <c r="K60" s="2">
        <v>95.2</v>
      </c>
      <c r="L60" s="2">
        <v>88.2</v>
      </c>
    </row>
    <row r="61" spans="1:18">
      <c r="A61">
        <v>60</v>
      </c>
      <c r="B61">
        <v>7</v>
      </c>
      <c r="C61" s="2">
        <v>98.8</v>
      </c>
      <c r="D61" s="2" t="str">
        <f t="shared" si="9"/>
        <v>A</v>
      </c>
      <c r="E61" s="2">
        <v>5</v>
      </c>
      <c r="F61" s="5">
        <f t="shared" si="1"/>
        <v>5</v>
      </c>
      <c r="G61" s="5">
        <v>5</v>
      </c>
      <c r="H61" s="5">
        <f t="shared" si="10"/>
        <v>5</v>
      </c>
      <c r="I61" s="5">
        <f t="shared" si="11"/>
        <v>0</v>
      </c>
      <c r="J61" s="5">
        <f t="shared" si="3"/>
        <v>0</v>
      </c>
      <c r="K61" s="2">
        <v>99.7</v>
      </c>
      <c r="L61" s="2">
        <v>100</v>
      </c>
    </row>
    <row r="62" spans="1:18">
      <c r="A62">
        <v>61</v>
      </c>
      <c r="B62">
        <v>3</v>
      </c>
      <c r="C62" s="2">
        <v>96.7</v>
      </c>
      <c r="D62" s="2" t="str">
        <f t="shared" si="9"/>
        <v>A</v>
      </c>
      <c r="E62" s="2">
        <v>4</v>
      </c>
      <c r="F62" s="5">
        <f t="shared" si="1"/>
        <v>4</v>
      </c>
      <c r="G62" s="5">
        <v>5</v>
      </c>
      <c r="H62" s="5">
        <f t="shared" si="10"/>
        <v>5</v>
      </c>
      <c r="I62" s="5">
        <f t="shared" si="11"/>
        <v>0</v>
      </c>
      <c r="J62" s="5">
        <f t="shared" si="3"/>
        <v>1</v>
      </c>
      <c r="K62" s="2">
        <v>97.8</v>
      </c>
      <c r="L62" s="2">
        <v>100</v>
      </c>
    </row>
  </sheetData>
  <pageMargins left="0.7" right="0.7" top="0.75" bottom="0.75" header="0.3" footer="0.3"/>
  <pageSetup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sheetPr codeName="Sheet2"/>
  <dimension ref="A1:R63"/>
  <sheetViews>
    <sheetView topLeftCell="A27" workbookViewId="0">
      <selection activeCell="B66" sqref="B66"/>
    </sheetView>
  </sheetViews>
  <sheetFormatPr defaultRowHeight="15"/>
  <cols>
    <col min="1" max="1" width="15.85546875" bestFit="1" customWidth="1"/>
    <col min="2" max="2" width="9.42578125" bestFit="1" customWidth="1"/>
    <col min="3" max="3" width="11.140625" style="2" bestFit="1" customWidth="1"/>
    <col min="4" max="4" width="6.28515625" bestFit="1" customWidth="1"/>
    <col min="5" max="5" width="21.140625" style="2" bestFit="1" customWidth="1"/>
    <col min="6" max="6" width="14" bestFit="1" customWidth="1"/>
    <col min="7" max="7" width="30.42578125" bestFit="1" customWidth="1"/>
    <col min="8" max="8" width="14" customWidth="1"/>
    <col min="9" max="9" width="21" bestFit="1" customWidth="1"/>
    <col min="10" max="12" width="21" style="2" customWidth="1"/>
    <col min="13" max="13" width="14" customWidth="1"/>
    <col min="14" max="14" width="31.140625" bestFit="1" customWidth="1"/>
    <col min="17" max="17" width="9.140625" style="5"/>
    <col min="18" max="18" width="13.42578125" style="2" bestFit="1" customWidth="1"/>
    <col min="19" max="19" width="16.5703125" bestFit="1" customWidth="1"/>
  </cols>
  <sheetData>
    <row r="1" spans="1:18" s="1" customFormat="1">
      <c r="A1" s="1" t="s">
        <v>91</v>
      </c>
      <c r="B1" s="1" t="s">
        <v>0</v>
      </c>
      <c r="C1" s="3" t="s">
        <v>3</v>
      </c>
      <c r="D1" s="1" t="s">
        <v>6</v>
      </c>
      <c r="E1" s="3" t="s">
        <v>4</v>
      </c>
      <c r="F1" s="1" t="s">
        <v>5</v>
      </c>
      <c r="G1" s="4" t="s">
        <v>37</v>
      </c>
      <c r="H1" s="4" t="s">
        <v>58</v>
      </c>
      <c r="I1" s="4" t="s">
        <v>59</v>
      </c>
      <c r="J1" s="3" t="s">
        <v>88</v>
      </c>
      <c r="K1" s="3" t="s">
        <v>89</v>
      </c>
      <c r="L1" s="3" t="s">
        <v>90</v>
      </c>
      <c r="M1" s="4"/>
      <c r="Q1" s="4" t="s">
        <v>19</v>
      </c>
      <c r="R1" s="3" t="s">
        <v>21</v>
      </c>
    </row>
    <row r="2" spans="1:18">
      <c r="A2">
        <v>1</v>
      </c>
      <c r="B2">
        <v>11</v>
      </c>
      <c r="C2" s="2">
        <v>88.2</v>
      </c>
      <c r="D2" t="str">
        <f t="shared" ref="D2:D15" si="0">IF(C2&gt;89.49,"A",IF(C2&gt;79.49,"B",IF(C2&gt;69.49,"C",IF(C2&gt;62.49,"D","F"))))</f>
        <v>B</v>
      </c>
      <c r="E2" s="2">
        <v>1.7</v>
      </c>
      <c r="F2">
        <v>2</v>
      </c>
      <c r="G2">
        <f t="shared" ref="G2:G15" si="1">IF(F2="NA","NA",IF(C2&lt;85,1,IF(C2&lt;90,2,IF(C2&lt;93,3,IF(C2&lt;97,4,5)))))</f>
        <v>2</v>
      </c>
      <c r="H2">
        <f>IF(F2="NA","NA",F2-G2)</f>
        <v>0</v>
      </c>
      <c r="I2" s="5">
        <f>IF(F2="NA","NA",F2-Q2)</f>
        <v>0</v>
      </c>
      <c r="J2" s="2">
        <v>96.9</v>
      </c>
      <c r="K2" s="2">
        <v>100</v>
      </c>
      <c r="L2" s="2">
        <v>85.4</v>
      </c>
      <c r="N2" t="s">
        <v>7</v>
      </c>
      <c r="O2">
        <f>COUNTIF(D:D,"A")</f>
        <v>35</v>
      </c>
      <c r="Q2" s="5">
        <f>ROUND(E2,0)</f>
        <v>2</v>
      </c>
      <c r="R2" s="2">
        <f t="shared" ref="R2:R15" si="2">IF(D2="A",4,IF(D2="B",3,IF(D2="C",2,IF(D2="D",1,0))))</f>
        <v>3</v>
      </c>
    </row>
    <row r="3" spans="1:18">
      <c r="A3">
        <v>2</v>
      </c>
      <c r="B3">
        <v>2</v>
      </c>
      <c r="C3" s="2">
        <v>81</v>
      </c>
      <c r="D3" t="str">
        <f t="shared" si="0"/>
        <v>B</v>
      </c>
      <c r="E3" s="2">
        <v>1.3</v>
      </c>
      <c r="F3">
        <v>1</v>
      </c>
      <c r="G3">
        <f t="shared" si="1"/>
        <v>1</v>
      </c>
      <c r="H3">
        <f t="shared" ref="H3:H63" si="3">IF(F3="NA","NA",F3-G3)</f>
        <v>0</v>
      </c>
      <c r="I3" s="5">
        <f t="shared" ref="I3:I63" si="4">IF(F3="NA","NA",F3-Q3)</f>
        <v>0</v>
      </c>
      <c r="J3" s="2">
        <v>95.1</v>
      </c>
      <c r="K3" s="2">
        <v>88.6</v>
      </c>
      <c r="L3" s="2">
        <v>77.900000000000006</v>
      </c>
      <c r="N3" t="s">
        <v>8</v>
      </c>
      <c r="O3">
        <f>COUNTIF(D:D,"B")</f>
        <v>22</v>
      </c>
      <c r="Q3" s="5">
        <f t="shared" ref="Q3:Q63" si="5">ROUND(E3,0)</f>
        <v>1</v>
      </c>
      <c r="R3" s="2">
        <f t="shared" si="2"/>
        <v>3</v>
      </c>
    </row>
    <row r="4" spans="1:18">
      <c r="A4">
        <v>3</v>
      </c>
      <c r="B4">
        <v>2</v>
      </c>
      <c r="C4" s="2">
        <v>84.7</v>
      </c>
      <c r="D4" t="str">
        <f t="shared" si="0"/>
        <v>B</v>
      </c>
      <c r="E4" s="2">
        <v>2</v>
      </c>
      <c r="F4">
        <v>2</v>
      </c>
      <c r="G4">
        <f t="shared" si="1"/>
        <v>1</v>
      </c>
      <c r="H4">
        <f t="shared" si="3"/>
        <v>1</v>
      </c>
      <c r="I4" s="5">
        <f t="shared" si="4"/>
        <v>0</v>
      </c>
      <c r="J4" s="2">
        <v>95.3</v>
      </c>
      <c r="K4" s="2">
        <v>92.3</v>
      </c>
      <c r="L4" s="2">
        <v>80</v>
      </c>
      <c r="N4" t="s">
        <v>9</v>
      </c>
      <c r="O4">
        <f>COUNTIF(D:D,"C")</f>
        <v>5</v>
      </c>
      <c r="Q4" s="5">
        <f t="shared" si="5"/>
        <v>2</v>
      </c>
      <c r="R4" s="2">
        <f t="shared" si="2"/>
        <v>3</v>
      </c>
    </row>
    <row r="5" spans="1:18">
      <c r="A5">
        <v>4</v>
      </c>
      <c r="B5">
        <v>1</v>
      </c>
      <c r="C5" s="2">
        <v>91.8</v>
      </c>
      <c r="D5" t="str">
        <f t="shared" si="0"/>
        <v>A</v>
      </c>
      <c r="E5" s="2">
        <v>3</v>
      </c>
      <c r="F5">
        <v>3</v>
      </c>
      <c r="G5">
        <f t="shared" si="1"/>
        <v>3</v>
      </c>
      <c r="H5">
        <f t="shared" si="3"/>
        <v>0</v>
      </c>
      <c r="I5" s="5">
        <f t="shared" si="4"/>
        <v>0</v>
      </c>
      <c r="J5" s="2">
        <v>97.3</v>
      </c>
      <c r="K5" s="2">
        <v>96.8</v>
      </c>
      <c r="L5" s="2">
        <v>90</v>
      </c>
      <c r="N5" t="s">
        <v>10</v>
      </c>
      <c r="O5">
        <f>COUNTIF(D:D,"D")</f>
        <v>0</v>
      </c>
      <c r="Q5" s="5">
        <f t="shared" si="5"/>
        <v>3</v>
      </c>
      <c r="R5" s="2">
        <f t="shared" si="2"/>
        <v>4</v>
      </c>
    </row>
    <row r="6" spans="1:18">
      <c r="A6">
        <v>5</v>
      </c>
      <c r="B6">
        <v>9</v>
      </c>
      <c r="C6" s="2">
        <v>93</v>
      </c>
      <c r="D6" t="str">
        <f t="shared" si="0"/>
        <v>A</v>
      </c>
      <c r="E6" s="2">
        <v>3</v>
      </c>
      <c r="F6">
        <v>3</v>
      </c>
      <c r="G6">
        <f t="shared" si="1"/>
        <v>4</v>
      </c>
      <c r="H6">
        <f t="shared" si="3"/>
        <v>-1</v>
      </c>
      <c r="I6" s="5">
        <f t="shared" si="4"/>
        <v>0</v>
      </c>
      <c r="J6" s="2">
        <v>99</v>
      </c>
      <c r="K6" s="2">
        <v>98.8</v>
      </c>
      <c r="L6" s="2">
        <v>90.7</v>
      </c>
      <c r="N6" t="s">
        <v>11</v>
      </c>
      <c r="O6">
        <f>COUNTIF(D:D,"F")</f>
        <v>0</v>
      </c>
      <c r="Q6" s="5">
        <f t="shared" si="5"/>
        <v>3</v>
      </c>
      <c r="R6" s="2">
        <f t="shared" si="2"/>
        <v>4</v>
      </c>
    </row>
    <row r="7" spans="1:18">
      <c r="A7">
        <v>6</v>
      </c>
      <c r="B7">
        <v>13</v>
      </c>
      <c r="C7" s="2">
        <v>89.5</v>
      </c>
      <c r="D7" t="str">
        <f t="shared" si="0"/>
        <v>A</v>
      </c>
      <c r="E7" s="2">
        <v>3.7</v>
      </c>
      <c r="F7">
        <v>4</v>
      </c>
      <c r="G7">
        <f t="shared" si="1"/>
        <v>2</v>
      </c>
      <c r="H7">
        <f t="shared" si="3"/>
        <v>2</v>
      </c>
      <c r="I7" s="5">
        <f t="shared" si="4"/>
        <v>0</v>
      </c>
      <c r="J7" s="2">
        <v>92.9</v>
      </c>
      <c r="K7" s="2">
        <v>88</v>
      </c>
      <c r="L7" s="2">
        <v>93.3</v>
      </c>
      <c r="Q7" s="5">
        <f t="shared" si="5"/>
        <v>4</v>
      </c>
      <c r="R7" s="2">
        <f t="shared" si="2"/>
        <v>4</v>
      </c>
    </row>
    <row r="8" spans="1:18">
      <c r="A8">
        <v>7</v>
      </c>
      <c r="B8">
        <v>1</v>
      </c>
      <c r="C8" s="2">
        <v>76.7</v>
      </c>
      <c r="D8" t="str">
        <f t="shared" si="0"/>
        <v>C</v>
      </c>
      <c r="E8" s="2">
        <v>1.3</v>
      </c>
      <c r="F8">
        <v>2</v>
      </c>
      <c r="G8">
        <f t="shared" si="1"/>
        <v>1</v>
      </c>
      <c r="H8">
        <f t="shared" si="3"/>
        <v>1</v>
      </c>
      <c r="I8" s="5">
        <f t="shared" si="4"/>
        <v>1</v>
      </c>
      <c r="J8" s="2">
        <v>81.8</v>
      </c>
      <c r="K8" s="2">
        <v>86.6</v>
      </c>
      <c r="L8" s="2">
        <v>75.400000000000006</v>
      </c>
      <c r="N8" t="s">
        <v>81</v>
      </c>
      <c r="O8">
        <f>COUNTIF(Q:Q,"5")</f>
        <v>4</v>
      </c>
      <c r="Q8" s="5">
        <f t="shared" si="5"/>
        <v>1</v>
      </c>
      <c r="R8" s="2">
        <f t="shared" si="2"/>
        <v>2</v>
      </c>
    </row>
    <row r="9" spans="1:18">
      <c r="A9">
        <v>8</v>
      </c>
      <c r="B9">
        <v>10</v>
      </c>
      <c r="C9" s="2">
        <v>82.8</v>
      </c>
      <c r="D9" t="str">
        <f t="shared" si="0"/>
        <v>B</v>
      </c>
      <c r="E9" s="2">
        <v>1.7</v>
      </c>
      <c r="F9">
        <v>2</v>
      </c>
      <c r="G9">
        <f t="shared" si="1"/>
        <v>1</v>
      </c>
      <c r="H9">
        <f t="shared" si="3"/>
        <v>1</v>
      </c>
      <c r="I9" s="5">
        <f t="shared" si="4"/>
        <v>0</v>
      </c>
      <c r="J9" s="2">
        <v>94.7</v>
      </c>
      <c r="K9" s="2">
        <v>95.4</v>
      </c>
      <c r="L9" s="2">
        <v>82.3</v>
      </c>
      <c r="N9" t="s">
        <v>15</v>
      </c>
      <c r="O9">
        <f>COUNTIF(Q:Q,"4")</f>
        <v>13</v>
      </c>
      <c r="Q9" s="5">
        <f t="shared" si="5"/>
        <v>2</v>
      </c>
      <c r="R9" s="2">
        <f t="shared" si="2"/>
        <v>3</v>
      </c>
    </row>
    <row r="10" spans="1:18">
      <c r="A10">
        <v>9</v>
      </c>
      <c r="B10">
        <v>3</v>
      </c>
      <c r="C10" s="2">
        <v>88.6</v>
      </c>
      <c r="D10" t="str">
        <f t="shared" si="0"/>
        <v>B</v>
      </c>
      <c r="E10" s="2">
        <v>2.2999999999999998</v>
      </c>
      <c r="F10">
        <v>3</v>
      </c>
      <c r="G10">
        <f t="shared" si="1"/>
        <v>2</v>
      </c>
      <c r="H10">
        <f t="shared" si="3"/>
        <v>1</v>
      </c>
      <c r="I10" s="5">
        <f t="shared" si="4"/>
        <v>1</v>
      </c>
      <c r="J10" s="2">
        <v>98.1</v>
      </c>
      <c r="K10" s="2">
        <v>100</v>
      </c>
      <c r="L10" s="2">
        <v>85.7</v>
      </c>
      <c r="N10" t="s">
        <v>16</v>
      </c>
      <c r="O10">
        <f>COUNTIF(Q:Q,"3")</f>
        <v>14</v>
      </c>
      <c r="Q10" s="5">
        <f t="shared" si="5"/>
        <v>2</v>
      </c>
      <c r="R10" s="2">
        <f t="shared" si="2"/>
        <v>3</v>
      </c>
    </row>
    <row r="11" spans="1:18">
      <c r="A11">
        <v>10</v>
      </c>
      <c r="B11">
        <v>3</v>
      </c>
      <c r="C11" s="2">
        <v>97.5</v>
      </c>
      <c r="D11" t="str">
        <f t="shared" si="0"/>
        <v>A</v>
      </c>
      <c r="E11" s="2">
        <v>4</v>
      </c>
      <c r="F11">
        <v>5</v>
      </c>
      <c r="G11">
        <f t="shared" si="1"/>
        <v>5</v>
      </c>
      <c r="H11">
        <f t="shared" si="3"/>
        <v>0</v>
      </c>
      <c r="I11" s="5">
        <f t="shared" si="4"/>
        <v>1</v>
      </c>
      <c r="J11" s="2">
        <v>98</v>
      </c>
      <c r="K11" s="2">
        <v>99.2</v>
      </c>
      <c r="L11" s="2">
        <v>98.6</v>
      </c>
      <c r="N11" t="s">
        <v>17</v>
      </c>
      <c r="O11">
        <f>COUNTIF(Q:Q,"2")</f>
        <v>25</v>
      </c>
      <c r="Q11" s="5">
        <f t="shared" si="5"/>
        <v>4</v>
      </c>
      <c r="R11" s="2">
        <f t="shared" si="2"/>
        <v>4</v>
      </c>
    </row>
    <row r="12" spans="1:18">
      <c r="A12">
        <v>11</v>
      </c>
      <c r="B12">
        <v>4</v>
      </c>
      <c r="C12" s="2">
        <v>86.8</v>
      </c>
      <c r="D12" t="str">
        <f t="shared" si="0"/>
        <v>B</v>
      </c>
      <c r="E12" s="2">
        <v>1.3</v>
      </c>
      <c r="F12">
        <v>3</v>
      </c>
      <c r="G12">
        <f t="shared" si="1"/>
        <v>2</v>
      </c>
      <c r="H12">
        <f t="shared" si="3"/>
        <v>1</v>
      </c>
      <c r="I12" s="5">
        <f t="shared" si="4"/>
        <v>2</v>
      </c>
      <c r="J12" s="2">
        <v>96.5</v>
      </c>
      <c r="K12" s="2">
        <v>99.4</v>
      </c>
      <c r="L12" s="2">
        <v>85.4</v>
      </c>
      <c r="N12" t="s">
        <v>18</v>
      </c>
      <c r="O12">
        <f>COUNTIF(Q:Q,"1")</f>
        <v>6</v>
      </c>
      <c r="Q12" s="5">
        <f t="shared" si="5"/>
        <v>1</v>
      </c>
      <c r="R12" s="2">
        <f t="shared" si="2"/>
        <v>3</v>
      </c>
    </row>
    <row r="13" spans="1:18">
      <c r="A13">
        <v>12</v>
      </c>
      <c r="B13">
        <v>2</v>
      </c>
      <c r="C13" s="2">
        <v>94.6</v>
      </c>
      <c r="D13" t="str">
        <f t="shared" si="0"/>
        <v>A</v>
      </c>
      <c r="E13" s="2">
        <v>4</v>
      </c>
      <c r="F13">
        <v>3</v>
      </c>
      <c r="G13">
        <f t="shared" si="1"/>
        <v>4</v>
      </c>
      <c r="H13">
        <f t="shared" si="3"/>
        <v>-1</v>
      </c>
      <c r="I13" s="5">
        <f t="shared" si="4"/>
        <v>-1</v>
      </c>
      <c r="J13" s="2">
        <v>98</v>
      </c>
      <c r="K13" s="2">
        <v>97.5</v>
      </c>
      <c r="L13" s="2">
        <v>95</v>
      </c>
      <c r="N13" t="s">
        <v>20</v>
      </c>
      <c r="O13" s="8">
        <f>(SUM(O8:O10))/(SUM(O8:O12))</f>
        <v>0.5</v>
      </c>
      <c r="Q13" s="5">
        <f t="shared" si="5"/>
        <v>4</v>
      </c>
      <c r="R13" s="2">
        <f t="shared" si="2"/>
        <v>4</v>
      </c>
    </row>
    <row r="14" spans="1:18">
      <c r="A14">
        <v>13</v>
      </c>
      <c r="B14">
        <v>2</v>
      </c>
      <c r="C14" s="2">
        <v>84.8</v>
      </c>
      <c r="D14" t="str">
        <f t="shared" si="0"/>
        <v>B</v>
      </c>
      <c r="E14" s="2">
        <v>2</v>
      </c>
      <c r="F14">
        <v>2</v>
      </c>
      <c r="G14">
        <f t="shared" si="1"/>
        <v>1</v>
      </c>
      <c r="H14">
        <f t="shared" si="3"/>
        <v>1</v>
      </c>
      <c r="I14" s="5">
        <f t="shared" si="4"/>
        <v>0</v>
      </c>
      <c r="J14" s="2">
        <v>96.3</v>
      </c>
      <c r="K14" s="2">
        <v>94</v>
      </c>
      <c r="L14" s="2">
        <v>80</v>
      </c>
      <c r="Q14" s="5">
        <f t="shared" si="5"/>
        <v>2</v>
      </c>
      <c r="R14" s="2">
        <f t="shared" si="2"/>
        <v>3</v>
      </c>
    </row>
    <row r="15" spans="1:18">
      <c r="A15">
        <v>14</v>
      </c>
      <c r="B15">
        <v>2</v>
      </c>
      <c r="C15" s="2">
        <v>87.1</v>
      </c>
      <c r="D15" t="str">
        <f t="shared" si="0"/>
        <v>B</v>
      </c>
      <c r="E15" s="2">
        <v>2.7</v>
      </c>
      <c r="F15">
        <v>2</v>
      </c>
      <c r="G15">
        <f t="shared" si="1"/>
        <v>2</v>
      </c>
      <c r="H15">
        <f t="shared" si="3"/>
        <v>0</v>
      </c>
      <c r="I15" s="5">
        <f t="shared" si="4"/>
        <v>-1</v>
      </c>
      <c r="J15" s="2">
        <v>90.5</v>
      </c>
      <c r="K15" s="2">
        <v>88.8</v>
      </c>
      <c r="L15" s="2">
        <v>94.6</v>
      </c>
      <c r="N15" t="s">
        <v>23</v>
      </c>
      <c r="O15">
        <f>COUNTIF(F:F,"5")</f>
        <v>5</v>
      </c>
      <c r="Q15" s="5">
        <f t="shared" si="5"/>
        <v>3</v>
      </c>
      <c r="R15" s="2">
        <f t="shared" si="2"/>
        <v>3</v>
      </c>
    </row>
    <row r="16" spans="1:18">
      <c r="A16">
        <v>15</v>
      </c>
      <c r="B16">
        <v>2</v>
      </c>
      <c r="C16" s="2">
        <v>95.8</v>
      </c>
      <c r="D16" t="str">
        <f t="shared" ref="D16:D63" si="6">IF(C16&gt;89.49,"A",IF(C16&gt;79.49,"B",IF(C16&gt;69.49,"C",IF(C16&gt;62.49,"D","F"))))</f>
        <v>A</v>
      </c>
      <c r="E16" s="2">
        <v>4</v>
      </c>
      <c r="F16">
        <v>4</v>
      </c>
      <c r="G16">
        <f t="shared" ref="G16:G63" si="7">IF(F16="NA","NA",IF(C16&lt;85,1,IF(C16&lt;90,2,IF(C16&lt;93,3,IF(C16&lt;97,4,5)))))</f>
        <v>4</v>
      </c>
      <c r="H16">
        <f t="shared" si="3"/>
        <v>0</v>
      </c>
      <c r="I16" s="5">
        <f t="shared" si="4"/>
        <v>0</v>
      </c>
      <c r="J16" s="2">
        <v>98.9</v>
      </c>
      <c r="K16" s="2">
        <v>100</v>
      </c>
      <c r="L16" s="2">
        <v>95.7</v>
      </c>
      <c r="N16" t="s">
        <v>15</v>
      </c>
      <c r="O16">
        <f>COUNTIF(F:F,"4")</f>
        <v>12</v>
      </c>
      <c r="Q16" s="5">
        <f t="shared" si="5"/>
        <v>4</v>
      </c>
      <c r="R16" s="2">
        <f t="shared" ref="R16:R63" si="8">IF(D16="A",4,IF(D16="B",3,IF(D16="C",2,IF(D16="D",1,0))))</f>
        <v>4</v>
      </c>
    </row>
    <row r="17" spans="1:18">
      <c r="A17">
        <v>16</v>
      </c>
      <c r="B17">
        <v>6</v>
      </c>
      <c r="C17" s="2">
        <v>90.8</v>
      </c>
      <c r="D17" t="str">
        <f t="shared" si="6"/>
        <v>A</v>
      </c>
      <c r="E17" s="2">
        <v>1.7</v>
      </c>
      <c r="F17">
        <v>3</v>
      </c>
      <c r="G17">
        <f t="shared" si="7"/>
        <v>3</v>
      </c>
      <c r="H17">
        <f t="shared" si="3"/>
        <v>0</v>
      </c>
      <c r="I17" s="5">
        <f t="shared" si="4"/>
        <v>1</v>
      </c>
      <c r="J17" s="2">
        <v>98.3</v>
      </c>
      <c r="K17" s="2">
        <v>97.7</v>
      </c>
      <c r="L17" s="2">
        <v>92.9</v>
      </c>
      <c r="N17" t="s">
        <v>16</v>
      </c>
      <c r="O17">
        <f>COUNTIF(F:F,"3")</f>
        <v>17</v>
      </c>
      <c r="Q17" s="5">
        <f t="shared" si="5"/>
        <v>2</v>
      </c>
      <c r="R17" s="2">
        <f t="shared" si="8"/>
        <v>4</v>
      </c>
    </row>
    <row r="18" spans="1:18">
      <c r="A18">
        <v>17</v>
      </c>
      <c r="B18">
        <v>2</v>
      </c>
      <c r="C18" s="2">
        <v>84.6</v>
      </c>
      <c r="D18" t="str">
        <f t="shared" si="6"/>
        <v>B</v>
      </c>
      <c r="E18" s="2">
        <v>1</v>
      </c>
      <c r="F18">
        <v>1</v>
      </c>
      <c r="G18">
        <f t="shared" si="7"/>
        <v>1</v>
      </c>
      <c r="H18">
        <f t="shared" si="3"/>
        <v>0</v>
      </c>
      <c r="I18" s="5">
        <f t="shared" si="4"/>
        <v>0</v>
      </c>
      <c r="J18" s="2">
        <v>98.9</v>
      </c>
      <c r="K18" s="2">
        <v>99.6</v>
      </c>
      <c r="L18" s="2">
        <v>80</v>
      </c>
      <c r="N18" t="s">
        <v>17</v>
      </c>
      <c r="O18">
        <f>COUNTIF(F:F,"2")</f>
        <v>19</v>
      </c>
      <c r="Q18" s="5">
        <f t="shared" si="5"/>
        <v>1</v>
      </c>
      <c r="R18" s="2">
        <f t="shared" si="8"/>
        <v>3</v>
      </c>
    </row>
    <row r="19" spans="1:18">
      <c r="A19">
        <v>18</v>
      </c>
      <c r="B19">
        <v>10</v>
      </c>
      <c r="C19" s="2">
        <v>86.1</v>
      </c>
      <c r="D19" t="str">
        <f t="shared" si="6"/>
        <v>B</v>
      </c>
      <c r="E19" s="2">
        <v>1.7</v>
      </c>
      <c r="F19">
        <v>2</v>
      </c>
      <c r="G19">
        <f t="shared" si="7"/>
        <v>2</v>
      </c>
      <c r="H19">
        <f t="shared" si="3"/>
        <v>0</v>
      </c>
      <c r="I19" s="5">
        <f t="shared" si="4"/>
        <v>0</v>
      </c>
      <c r="J19" s="2">
        <v>97.1</v>
      </c>
      <c r="K19" s="2">
        <v>95.4</v>
      </c>
      <c r="L19" s="2">
        <v>86.4</v>
      </c>
      <c r="N19" t="s">
        <v>18</v>
      </c>
      <c r="O19">
        <f>COUNTIF(F:F,"1")</f>
        <v>7</v>
      </c>
      <c r="Q19" s="5">
        <f t="shared" si="5"/>
        <v>2</v>
      </c>
      <c r="R19" s="2">
        <f t="shared" si="8"/>
        <v>3</v>
      </c>
    </row>
    <row r="20" spans="1:18">
      <c r="A20">
        <v>19</v>
      </c>
      <c r="B20">
        <v>5</v>
      </c>
      <c r="C20" s="2">
        <v>82.2</v>
      </c>
      <c r="D20" t="str">
        <f t="shared" si="6"/>
        <v>B</v>
      </c>
      <c r="E20" s="2">
        <v>1.7</v>
      </c>
      <c r="F20">
        <v>1</v>
      </c>
      <c r="G20">
        <f t="shared" si="7"/>
        <v>1</v>
      </c>
      <c r="H20">
        <f t="shared" si="3"/>
        <v>0</v>
      </c>
      <c r="I20" s="5">
        <f t="shared" si="4"/>
        <v>-1</v>
      </c>
      <c r="J20" s="2">
        <v>88</v>
      </c>
      <c r="K20" s="2">
        <v>73.599999999999994</v>
      </c>
      <c r="L20" s="2">
        <v>96.4</v>
      </c>
      <c r="N20" t="s">
        <v>24</v>
      </c>
      <c r="O20" s="8">
        <f>(SUM(O15:O17))/(SUM(O15:O19))</f>
        <v>0.56666666666666665</v>
      </c>
      <c r="Q20" s="5">
        <f t="shared" si="5"/>
        <v>2</v>
      </c>
      <c r="R20" s="2">
        <f t="shared" si="8"/>
        <v>3</v>
      </c>
    </row>
    <row r="21" spans="1:18">
      <c r="A21">
        <v>20</v>
      </c>
      <c r="B21">
        <v>5</v>
      </c>
      <c r="C21" s="2">
        <v>91.2</v>
      </c>
      <c r="D21" t="str">
        <f t="shared" si="6"/>
        <v>A</v>
      </c>
      <c r="E21" s="2">
        <v>2.2999999999999998</v>
      </c>
      <c r="F21">
        <v>4</v>
      </c>
      <c r="G21">
        <f t="shared" si="7"/>
        <v>3</v>
      </c>
      <c r="H21">
        <f t="shared" si="3"/>
        <v>1</v>
      </c>
      <c r="I21" s="5">
        <f t="shared" si="4"/>
        <v>2</v>
      </c>
      <c r="J21" s="2">
        <v>97.3</v>
      </c>
      <c r="K21" s="2">
        <v>96.6</v>
      </c>
      <c r="L21" s="2">
        <v>94.3</v>
      </c>
      <c r="Q21" s="5">
        <f t="shared" si="5"/>
        <v>2</v>
      </c>
      <c r="R21" s="2">
        <f t="shared" si="8"/>
        <v>4</v>
      </c>
    </row>
    <row r="22" spans="1:18">
      <c r="A22">
        <v>21</v>
      </c>
      <c r="B22">
        <v>2</v>
      </c>
      <c r="C22" s="2">
        <v>96.7</v>
      </c>
      <c r="D22" t="str">
        <f t="shared" si="6"/>
        <v>A</v>
      </c>
      <c r="E22" s="2">
        <v>3.7</v>
      </c>
      <c r="F22">
        <v>4</v>
      </c>
      <c r="G22">
        <f t="shared" si="7"/>
        <v>4</v>
      </c>
      <c r="H22">
        <f t="shared" si="3"/>
        <v>0</v>
      </c>
      <c r="I22" s="5">
        <f t="shared" si="4"/>
        <v>0</v>
      </c>
      <c r="J22" s="2">
        <v>98.6</v>
      </c>
      <c r="K22" s="2">
        <v>100</v>
      </c>
      <c r="L22" s="2">
        <v>95.7</v>
      </c>
      <c r="N22" t="s">
        <v>57</v>
      </c>
      <c r="Q22" s="5">
        <f t="shared" si="5"/>
        <v>4</v>
      </c>
      <c r="R22" s="2">
        <f t="shared" si="8"/>
        <v>4</v>
      </c>
    </row>
    <row r="23" spans="1:18">
      <c r="A23">
        <v>22</v>
      </c>
      <c r="B23">
        <v>6</v>
      </c>
      <c r="C23" s="2">
        <v>87</v>
      </c>
      <c r="D23" t="str">
        <f t="shared" si="6"/>
        <v>B</v>
      </c>
      <c r="E23" s="2">
        <v>2.7</v>
      </c>
      <c r="F23">
        <v>2</v>
      </c>
      <c r="G23">
        <f t="shared" si="7"/>
        <v>2</v>
      </c>
      <c r="H23">
        <f t="shared" si="3"/>
        <v>0</v>
      </c>
      <c r="I23" s="5">
        <f t="shared" si="4"/>
        <v>-1</v>
      </c>
      <c r="J23" s="2">
        <v>93.5</v>
      </c>
      <c r="K23" s="2">
        <v>85.4</v>
      </c>
      <c r="L23" s="2">
        <v>91</v>
      </c>
      <c r="N23" t="s">
        <v>44</v>
      </c>
      <c r="O23">
        <f>COUNTIF(H:H,4)</f>
        <v>0</v>
      </c>
      <c r="Q23" s="5">
        <f t="shared" si="5"/>
        <v>3</v>
      </c>
      <c r="R23" s="2">
        <f t="shared" si="8"/>
        <v>3</v>
      </c>
    </row>
    <row r="24" spans="1:18">
      <c r="A24">
        <v>23</v>
      </c>
      <c r="B24">
        <v>2</v>
      </c>
      <c r="C24" s="2">
        <v>92.2</v>
      </c>
      <c r="D24" t="str">
        <f t="shared" si="6"/>
        <v>A</v>
      </c>
      <c r="E24" s="2">
        <v>4.3</v>
      </c>
      <c r="F24">
        <v>4</v>
      </c>
      <c r="G24">
        <f t="shared" si="7"/>
        <v>3</v>
      </c>
      <c r="H24">
        <f t="shared" si="3"/>
        <v>1</v>
      </c>
      <c r="I24" s="5">
        <f t="shared" si="4"/>
        <v>0</v>
      </c>
      <c r="J24" s="2">
        <v>91.7</v>
      </c>
      <c r="K24" s="2">
        <v>94.8</v>
      </c>
      <c r="L24" s="2">
        <v>97.9</v>
      </c>
      <c r="N24" t="s">
        <v>38</v>
      </c>
      <c r="O24">
        <f>COUNTIF(H:H,3)</f>
        <v>0</v>
      </c>
      <c r="Q24" s="5">
        <f t="shared" si="5"/>
        <v>4</v>
      </c>
      <c r="R24" s="2">
        <f t="shared" si="8"/>
        <v>4</v>
      </c>
    </row>
    <row r="25" spans="1:18">
      <c r="A25">
        <v>24</v>
      </c>
      <c r="B25">
        <v>8</v>
      </c>
      <c r="C25" s="2">
        <v>78.8</v>
      </c>
      <c r="D25" t="str">
        <f t="shared" si="6"/>
        <v>C</v>
      </c>
      <c r="E25" s="2">
        <v>1.7</v>
      </c>
      <c r="F25">
        <v>2</v>
      </c>
      <c r="G25">
        <f t="shared" si="7"/>
        <v>1</v>
      </c>
      <c r="H25">
        <f t="shared" si="3"/>
        <v>1</v>
      </c>
      <c r="I25" s="5">
        <f t="shared" si="4"/>
        <v>0</v>
      </c>
      <c r="J25" s="2">
        <v>94</v>
      </c>
      <c r="K25" s="2">
        <v>53.8</v>
      </c>
      <c r="L25" s="2">
        <v>91.5</v>
      </c>
      <c r="N25" t="s">
        <v>39</v>
      </c>
      <c r="O25">
        <f>COUNTIF(H:H,2)</f>
        <v>1</v>
      </c>
      <c r="Q25" s="5">
        <f t="shared" si="5"/>
        <v>2</v>
      </c>
      <c r="R25" s="2">
        <f t="shared" si="8"/>
        <v>2</v>
      </c>
    </row>
    <row r="26" spans="1:18">
      <c r="A26">
        <v>25</v>
      </c>
      <c r="B26">
        <v>9</v>
      </c>
      <c r="C26" s="2">
        <v>78</v>
      </c>
      <c r="D26" t="str">
        <f t="shared" si="6"/>
        <v>C</v>
      </c>
      <c r="E26" s="2">
        <v>1.7</v>
      </c>
      <c r="F26" t="s">
        <v>22</v>
      </c>
      <c r="G26" t="str">
        <f t="shared" si="7"/>
        <v>NA</v>
      </c>
      <c r="H26" t="str">
        <f t="shared" si="3"/>
        <v>NA</v>
      </c>
      <c r="I26" s="5" t="str">
        <f t="shared" si="4"/>
        <v>NA</v>
      </c>
      <c r="J26" s="2">
        <v>84.5</v>
      </c>
      <c r="K26" s="2">
        <v>86.5</v>
      </c>
      <c r="L26" s="2">
        <v>80.8</v>
      </c>
      <c r="N26" t="s">
        <v>40</v>
      </c>
      <c r="O26">
        <f>COUNTIF(H:H,1)</f>
        <v>19</v>
      </c>
      <c r="Q26" s="5">
        <f t="shared" si="5"/>
        <v>2</v>
      </c>
      <c r="R26" s="2">
        <f t="shared" si="8"/>
        <v>2</v>
      </c>
    </row>
    <row r="27" spans="1:18">
      <c r="A27">
        <v>26</v>
      </c>
      <c r="B27">
        <v>2</v>
      </c>
      <c r="C27" s="2">
        <v>96.1</v>
      </c>
      <c r="D27" t="str">
        <f t="shared" si="6"/>
        <v>A</v>
      </c>
      <c r="E27" s="2">
        <v>4.3</v>
      </c>
      <c r="F27">
        <v>4</v>
      </c>
      <c r="G27">
        <f t="shared" si="7"/>
        <v>4</v>
      </c>
      <c r="H27">
        <f t="shared" si="3"/>
        <v>0</v>
      </c>
      <c r="I27" s="5">
        <f t="shared" si="4"/>
        <v>0</v>
      </c>
      <c r="J27" s="2">
        <v>96.1</v>
      </c>
      <c r="K27" s="2">
        <v>98.1</v>
      </c>
      <c r="L27" s="2">
        <v>99.3</v>
      </c>
      <c r="N27" t="s">
        <v>41</v>
      </c>
      <c r="O27">
        <f>COUNTIF(H:H,0)</f>
        <v>27</v>
      </c>
      <c r="Q27" s="5">
        <f t="shared" si="5"/>
        <v>4</v>
      </c>
      <c r="R27" s="2">
        <f t="shared" si="8"/>
        <v>4</v>
      </c>
    </row>
    <row r="28" spans="1:18">
      <c r="A28">
        <v>27</v>
      </c>
      <c r="B28">
        <v>1</v>
      </c>
      <c r="C28" s="2">
        <v>91.8</v>
      </c>
      <c r="D28" t="str">
        <f t="shared" si="6"/>
        <v>A</v>
      </c>
      <c r="E28" s="2">
        <v>4</v>
      </c>
      <c r="F28">
        <v>4</v>
      </c>
      <c r="G28">
        <f t="shared" si="7"/>
        <v>3</v>
      </c>
      <c r="H28">
        <f t="shared" si="3"/>
        <v>1</v>
      </c>
      <c r="I28" s="5">
        <f t="shared" si="4"/>
        <v>0</v>
      </c>
      <c r="J28" s="2">
        <v>94.1</v>
      </c>
      <c r="K28" s="2">
        <v>80</v>
      </c>
      <c r="L28" s="2">
        <v>95</v>
      </c>
      <c r="N28" t="s">
        <v>42</v>
      </c>
      <c r="O28">
        <f>COUNTIF(H:H,-1)</f>
        <v>11</v>
      </c>
      <c r="Q28" s="5">
        <f t="shared" si="5"/>
        <v>4</v>
      </c>
      <c r="R28" s="2">
        <f t="shared" si="8"/>
        <v>4</v>
      </c>
    </row>
    <row r="29" spans="1:18">
      <c r="A29">
        <v>28</v>
      </c>
      <c r="B29">
        <v>0</v>
      </c>
      <c r="C29" s="2">
        <v>92.3</v>
      </c>
      <c r="D29" t="str">
        <f t="shared" si="6"/>
        <v>A</v>
      </c>
      <c r="E29" s="2">
        <v>3</v>
      </c>
      <c r="F29">
        <v>4</v>
      </c>
      <c r="G29">
        <f t="shared" si="7"/>
        <v>3</v>
      </c>
      <c r="H29">
        <f t="shared" si="3"/>
        <v>1</v>
      </c>
      <c r="I29" s="5">
        <f t="shared" si="4"/>
        <v>1</v>
      </c>
      <c r="J29" s="2">
        <v>98</v>
      </c>
      <c r="K29" s="2">
        <v>100</v>
      </c>
      <c r="L29" s="2">
        <v>90</v>
      </c>
      <c r="N29" t="s">
        <v>43</v>
      </c>
      <c r="O29">
        <f>COUNTIF(H:H,-2)</f>
        <v>2</v>
      </c>
      <c r="Q29" s="5">
        <f t="shared" si="5"/>
        <v>3</v>
      </c>
      <c r="R29" s="2">
        <f t="shared" si="8"/>
        <v>4</v>
      </c>
    </row>
    <row r="30" spans="1:18">
      <c r="A30">
        <v>29</v>
      </c>
      <c r="B30">
        <v>1</v>
      </c>
      <c r="C30" s="2">
        <v>87.5</v>
      </c>
      <c r="D30" t="str">
        <f t="shared" si="6"/>
        <v>B</v>
      </c>
      <c r="E30" s="2">
        <v>2</v>
      </c>
      <c r="F30">
        <v>1</v>
      </c>
      <c r="G30">
        <f t="shared" si="7"/>
        <v>2</v>
      </c>
      <c r="H30">
        <f t="shared" si="3"/>
        <v>-1</v>
      </c>
      <c r="I30" s="5">
        <f t="shared" si="4"/>
        <v>-1</v>
      </c>
      <c r="J30" s="2">
        <v>97.1</v>
      </c>
      <c r="K30" s="2">
        <v>99.6</v>
      </c>
      <c r="L30" s="2">
        <v>82.9</v>
      </c>
      <c r="N30" t="s">
        <v>45</v>
      </c>
      <c r="O30">
        <f>COUNTIF(H:H,-3)</f>
        <v>0</v>
      </c>
      <c r="Q30" s="5">
        <f t="shared" si="5"/>
        <v>2</v>
      </c>
      <c r="R30" s="2">
        <f t="shared" si="8"/>
        <v>3</v>
      </c>
    </row>
    <row r="31" spans="1:18">
      <c r="A31">
        <v>30</v>
      </c>
      <c r="B31">
        <v>0</v>
      </c>
      <c r="C31" s="2">
        <v>98.2</v>
      </c>
      <c r="D31" t="str">
        <f t="shared" si="6"/>
        <v>A</v>
      </c>
      <c r="E31" s="2">
        <v>5</v>
      </c>
      <c r="F31">
        <v>4</v>
      </c>
      <c r="G31">
        <f t="shared" si="7"/>
        <v>5</v>
      </c>
      <c r="H31">
        <f t="shared" si="3"/>
        <v>-1</v>
      </c>
      <c r="I31" s="5">
        <f t="shared" si="4"/>
        <v>-1</v>
      </c>
      <c r="J31" s="2">
        <v>97.1</v>
      </c>
      <c r="K31" s="2">
        <v>99.6</v>
      </c>
      <c r="L31" s="2">
        <v>99.3</v>
      </c>
      <c r="N31" t="s">
        <v>46</v>
      </c>
      <c r="O31">
        <f>COUNTIF(H:H,-4)</f>
        <v>0</v>
      </c>
      <c r="Q31" s="5">
        <f t="shared" si="5"/>
        <v>5</v>
      </c>
      <c r="R31" s="2">
        <f t="shared" si="8"/>
        <v>4</v>
      </c>
    </row>
    <row r="32" spans="1:18">
      <c r="A32">
        <v>31</v>
      </c>
      <c r="B32">
        <v>8</v>
      </c>
      <c r="C32" s="2">
        <v>94.1</v>
      </c>
      <c r="D32" t="str">
        <f t="shared" si="6"/>
        <v>A</v>
      </c>
      <c r="E32" s="2">
        <v>4</v>
      </c>
      <c r="F32">
        <v>4</v>
      </c>
      <c r="G32">
        <f t="shared" si="7"/>
        <v>4</v>
      </c>
      <c r="H32">
        <f t="shared" si="3"/>
        <v>0</v>
      </c>
      <c r="I32" s="5">
        <f t="shared" si="4"/>
        <v>0</v>
      </c>
      <c r="J32" s="2">
        <v>97.4</v>
      </c>
      <c r="K32" s="2">
        <v>93.6</v>
      </c>
      <c r="L32" s="2">
        <v>98.3</v>
      </c>
      <c r="Q32" s="5">
        <f t="shared" si="5"/>
        <v>4</v>
      </c>
      <c r="R32" s="2">
        <f t="shared" si="8"/>
        <v>4</v>
      </c>
    </row>
    <row r="33" spans="1:18">
      <c r="A33">
        <v>32</v>
      </c>
      <c r="B33">
        <v>2</v>
      </c>
      <c r="C33" s="2">
        <v>92.3</v>
      </c>
      <c r="D33" t="str">
        <f t="shared" si="6"/>
        <v>A</v>
      </c>
      <c r="E33" s="2">
        <v>2.2999999999999998</v>
      </c>
      <c r="F33">
        <v>2</v>
      </c>
      <c r="G33">
        <f t="shared" si="7"/>
        <v>3</v>
      </c>
      <c r="H33">
        <f t="shared" si="3"/>
        <v>-1</v>
      </c>
      <c r="I33" s="5">
        <f t="shared" si="4"/>
        <v>0</v>
      </c>
      <c r="J33" s="2">
        <v>98.1</v>
      </c>
      <c r="K33" s="2">
        <v>98.4</v>
      </c>
      <c r="L33" s="2">
        <v>92.9</v>
      </c>
      <c r="N33" t="s">
        <v>60</v>
      </c>
      <c r="Q33" s="5">
        <f t="shared" si="5"/>
        <v>2</v>
      </c>
      <c r="R33" s="2">
        <f t="shared" si="8"/>
        <v>4</v>
      </c>
    </row>
    <row r="34" spans="1:18">
      <c r="A34">
        <v>33</v>
      </c>
      <c r="B34">
        <v>12</v>
      </c>
      <c r="C34" s="2">
        <v>95.2</v>
      </c>
      <c r="D34" t="str">
        <f t="shared" si="6"/>
        <v>A</v>
      </c>
      <c r="E34" s="2">
        <v>3.7</v>
      </c>
      <c r="F34">
        <v>3</v>
      </c>
      <c r="G34">
        <f t="shared" si="7"/>
        <v>4</v>
      </c>
      <c r="H34">
        <f t="shared" si="3"/>
        <v>-1</v>
      </c>
      <c r="I34" s="5">
        <f t="shared" si="4"/>
        <v>-1</v>
      </c>
      <c r="J34" s="2">
        <v>98.2</v>
      </c>
      <c r="K34" s="2">
        <v>96.2</v>
      </c>
      <c r="L34" s="2">
        <v>96.2</v>
      </c>
      <c r="N34" t="s">
        <v>44</v>
      </c>
      <c r="O34">
        <f>COUNTIF(I:I,4)</f>
        <v>0</v>
      </c>
      <c r="Q34" s="5">
        <f t="shared" si="5"/>
        <v>4</v>
      </c>
      <c r="R34" s="2">
        <f t="shared" si="8"/>
        <v>4</v>
      </c>
    </row>
    <row r="35" spans="1:18">
      <c r="A35">
        <v>34</v>
      </c>
      <c r="B35">
        <v>7</v>
      </c>
      <c r="C35" s="2">
        <v>90.8</v>
      </c>
      <c r="D35" t="str">
        <f t="shared" si="6"/>
        <v>A</v>
      </c>
      <c r="E35" s="2">
        <v>3.3</v>
      </c>
      <c r="F35">
        <v>3</v>
      </c>
      <c r="G35">
        <f t="shared" si="7"/>
        <v>3</v>
      </c>
      <c r="H35">
        <f t="shared" si="3"/>
        <v>0</v>
      </c>
      <c r="I35" s="5">
        <f t="shared" si="4"/>
        <v>0</v>
      </c>
      <c r="J35" s="2">
        <v>96.3</v>
      </c>
      <c r="K35" s="2">
        <v>87.1</v>
      </c>
      <c r="L35" s="2">
        <v>92.3</v>
      </c>
      <c r="N35" t="s">
        <v>38</v>
      </c>
      <c r="O35">
        <f>COUNTIF(I:I,3)</f>
        <v>0</v>
      </c>
      <c r="Q35" s="5">
        <f t="shared" si="5"/>
        <v>3</v>
      </c>
      <c r="R35" s="2">
        <f t="shared" si="8"/>
        <v>4</v>
      </c>
    </row>
    <row r="36" spans="1:18">
      <c r="A36">
        <v>35</v>
      </c>
      <c r="B36">
        <v>7</v>
      </c>
      <c r="C36" s="2">
        <v>97.7</v>
      </c>
      <c r="D36" t="str">
        <f t="shared" si="6"/>
        <v>A</v>
      </c>
      <c r="E36" s="2">
        <v>4.3</v>
      </c>
      <c r="F36">
        <v>5</v>
      </c>
      <c r="G36">
        <f t="shared" si="7"/>
        <v>5</v>
      </c>
      <c r="H36">
        <f t="shared" si="3"/>
        <v>0</v>
      </c>
      <c r="I36" s="5">
        <f t="shared" si="4"/>
        <v>1</v>
      </c>
      <c r="J36" s="2">
        <v>98.3</v>
      </c>
      <c r="K36" s="2">
        <v>100</v>
      </c>
      <c r="L36" s="2">
        <v>97.1</v>
      </c>
      <c r="N36" t="s">
        <v>39</v>
      </c>
      <c r="O36">
        <f>COUNTIF(I:I,2)</f>
        <v>2</v>
      </c>
      <c r="Q36" s="5">
        <f t="shared" si="5"/>
        <v>4</v>
      </c>
      <c r="R36" s="2">
        <f t="shared" si="8"/>
        <v>4</v>
      </c>
    </row>
    <row r="37" spans="1:18">
      <c r="A37">
        <v>36</v>
      </c>
      <c r="B37">
        <v>5</v>
      </c>
      <c r="C37" s="2">
        <v>90.8</v>
      </c>
      <c r="D37" t="str">
        <f t="shared" si="6"/>
        <v>A</v>
      </c>
      <c r="E37" s="2">
        <v>4</v>
      </c>
      <c r="F37">
        <v>4</v>
      </c>
      <c r="G37">
        <f t="shared" si="7"/>
        <v>3</v>
      </c>
      <c r="H37">
        <f t="shared" si="3"/>
        <v>1</v>
      </c>
      <c r="I37" s="5">
        <f t="shared" si="4"/>
        <v>0</v>
      </c>
      <c r="J37" s="2">
        <v>95.7</v>
      </c>
      <c r="K37" s="2">
        <v>56.5</v>
      </c>
      <c r="L37" s="2">
        <v>96.4</v>
      </c>
      <c r="N37" t="s">
        <v>40</v>
      </c>
      <c r="O37">
        <f>COUNTIF(I:I,1)</f>
        <v>11</v>
      </c>
      <c r="Q37" s="5">
        <f t="shared" si="5"/>
        <v>4</v>
      </c>
      <c r="R37" s="2">
        <f t="shared" si="8"/>
        <v>4</v>
      </c>
    </row>
    <row r="38" spans="1:18">
      <c r="A38">
        <v>37</v>
      </c>
      <c r="B38">
        <v>1</v>
      </c>
      <c r="C38" s="2">
        <v>88.8</v>
      </c>
      <c r="D38" t="str">
        <f t="shared" si="6"/>
        <v>B</v>
      </c>
      <c r="E38" s="2">
        <v>1.7</v>
      </c>
      <c r="F38">
        <v>2</v>
      </c>
      <c r="G38">
        <f t="shared" si="7"/>
        <v>2</v>
      </c>
      <c r="H38">
        <f t="shared" si="3"/>
        <v>0</v>
      </c>
      <c r="I38" s="5">
        <f t="shared" si="4"/>
        <v>0</v>
      </c>
      <c r="J38" s="2">
        <v>95.4</v>
      </c>
      <c r="K38" s="2">
        <v>98.8</v>
      </c>
      <c r="L38" s="2">
        <v>87.9</v>
      </c>
      <c r="N38" t="s">
        <v>41</v>
      </c>
      <c r="O38">
        <f>COUNTIF(I:I,0)</f>
        <v>34</v>
      </c>
      <c r="Q38" s="5">
        <f t="shared" si="5"/>
        <v>2</v>
      </c>
      <c r="R38" s="2">
        <f t="shared" si="8"/>
        <v>3</v>
      </c>
    </row>
    <row r="39" spans="1:18">
      <c r="A39">
        <v>38</v>
      </c>
      <c r="B39">
        <v>7</v>
      </c>
      <c r="C39" s="2">
        <v>82.4</v>
      </c>
      <c r="D39" t="str">
        <f t="shared" si="6"/>
        <v>B</v>
      </c>
      <c r="E39" s="2">
        <v>2.2999999999999998</v>
      </c>
      <c r="F39">
        <v>2</v>
      </c>
      <c r="G39">
        <f t="shared" si="7"/>
        <v>1</v>
      </c>
      <c r="H39">
        <f t="shared" si="3"/>
        <v>1</v>
      </c>
      <c r="I39" s="5">
        <f t="shared" si="4"/>
        <v>0</v>
      </c>
      <c r="J39" s="2">
        <v>92.6</v>
      </c>
      <c r="K39" s="2">
        <v>66.599999999999994</v>
      </c>
      <c r="L39" s="2">
        <v>83.8</v>
      </c>
      <c r="N39" t="s">
        <v>42</v>
      </c>
      <c r="O39">
        <f>COUNTIF(I:I,-1)</f>
        <v>13</v>
      </c>
      <c r="Q39" s="5">
        <f t="shared" si="5"/>
        <v>2</v>
      </c>
      <c r="R39" s="2">
        <f t="shared" si="8"/>
        <v>3</v>
      </c>
    </row>
    <row r="40" spans="1:18">
      <c r="A40">
        <v>39</v>
      </c>
      <c r="B40">
        <v>6</v>
      </c>
      <c r="C40" s="2">
        <v>90.6</v>
      </c>
      <c r="D40" t="str">
        <f t="shared" si="6"/>
        <v>A</v>
      </c>
      <c r="E40" s="2">
        <v>3.3</v>
      </c>
      <c r="F40">
        <v>3</v>
      </c>
      <c r="G40">
        <f t="shared" si="7"/>
        <v>3</v>
      </c>
      <c r="H40">
        <f t="shared" si="3"/>
        <v>0</v>
      </c>
      <c r="I40" s="5">
        <f t="shared" si="4"/>
        <v>0</v>
      </c>
      <c r="J40" s="2">
        <v>96.5</v>
      </c>
      <c r="K40" s="2">
        <v>76</v>
      </c>
      <c r="L40" s="2">
        <v>93.8</v>
      </c>
      <c r="N40" t="s">
        <v>43</v>
      </c>
      <c r="O40">
        <f>COUNTIF(I:I,-2)</f>
        <v>0</v>
      </c>
      <c r="Q40" s="5">
        <f t="shared" si="5"/>
        <v>3</v>
      </c>
      <c r="R40" s="2">
        <f t="shared" si="8"/>
        <v>4</v>
      </c>
    </row>
    <row r="41" spans="1:18">
      <c r="A41">
        <v>40</v>
      </c>
      <c r="B41">
        <v>22</v>
      </c>
      <c r="C41" s="2">
        <v>89.4</v>
      </c>
      <c r="D41" t="str">
        <f t="shared" si="6"/>
        <v>B</v>
      </c>
      <c r="E41" s="2">
        <v>1.3</v>
      </c>
      <c r="F41" t="s">
        <v>22</v>
      </c>
      <c r="G41" t="str">
        <f t="shared" si="7"/>
        <v>NA</v>
      </c>
      <c r="H41" t="str">
        <f t="shared" si="3"/>
        <v>NA</v>
      </c>
      <c r="I41" s="5" t="str">
        <f t="shared" si="4"/>
        <v>NA</v>
      </c>
      <c r="J41" s="2">
        <v>96</v>
      </c>
      <c r="K41" s="2">
        <v>95.4</v>
      </c>
      <c r="L41" s="2">
        <v>96.9</v>
      </c>
      <c r="N41" t="s">
        <v>45</v>
      </c>
      <c r="O41">
        <f>COUNTIF(I:I,-3)</f>
        <v>0</v>
      </c>
      <c r="Q41" s="5">
        <f t="shared" si="5"/>
        <v>1</v>
      </c>
      <c r="R41" s="2">
        <f t="shared" si="8"/>
        <v>3</v>
      </c>
    </row>
    <row r="42" spans="1:18">
      <c r="A42">
        <v>41</v>
      </c>
      <c r="B42">
        <v>3</v>
      </c>
      <c r="C42" s="2">
        <v>88.6</v>
      </c>
      <c r="D42" t="str">
        <f t="shared" si="6"/>
        <v>B</v>
      </c>
      <c r="E42" s="2">
        <v>2</v>
      </c>
      <c r="F42">
        <v>3</v>
      </c>
      <c r="G42">
        <f t="shared" si="7"/>
        <v>2</v>
      </c>
      <c r="H42">
        <f t="shared" si="3"/>
        <v>1</v>
      </c>
      <c r="I42" s="5">
        <f t="shared" si="4"/>
        <v>1</v>
      </c>
      <c r="J42" s="2">
        <v>96.1</v>
      </c>
      <c r="K42" s="2">
        <v>100</v>
      </c>
      <c r="L42" s="2">
        <v>89.3</v>
      </c>
      <c r="N42" t="s">
        <v>46</v>
      </c>
      <c r="O42">
        <f>COUNTIF(I:I,-4)</f>
        <v>0</v>
      </c>
      <c r="Q42" s="5">
        <f t="shared" si="5"/>
        <v>2</v>
      </c>
      <c r="R42" s="2">
        <f t="shared" si="8"/>
        <v>3</v>
      </c>
    </row>
    <row r="43" spans="1:18">
      <c r="A43">
        <v>42</v>
      </c>
      <c r="B43">
        <v>3</v>
      </c>
      <c r="C43" s="2">
        <v>98.4</v>
      </c>
      <c r="D43" t="str">
        <f t="shared" si="6"/>
        <v>A</v>
      </c>
      <c r="E43" s="2">
        <v>5</v>
      </c>
      <c r="F43">
        <v>5</v>
      </c>
      <c r="G43">
        <f t="shared" si="7"/>
        <v>5</v>
      </c>
      <c r="H43">
        <f t="shared" si="3"/>
        <v>0</v>
      </c>
      <c r="I43" s="5">
        <f t="shared" si="4"/>
        <v>0</v>
      </c>
      <c r="J43" s="2">
        <v>98.2</v>
      </c>
      <c r="K43" s="2">
        <v>100</v>
      </c>
      <c r="L43" s="2">
        <v>97.9</v>
      </c>
      <c r="Q43" s="5">
        <f t="shared" si="5"/>
        <v>5</v>
      </c>
      <c r="R43" s="2">
        <f t="shared" si="8"/>
        <v>4</v>
      </c>
    </row>
    <row r="44" spans="1:18">
      <c r="A44">
        <v>43</v>
      </c>
      <c r="B44">
        <v>9</v>
      </c>
      <c r="C44" s="2">
        <v>84.4</v>
      </c>
      <c r="D44" t="str">
        <f t="shared" si="6"/>
        <v>B</v>
      </c>
      <c r="E44" s="2">
        <v>1.3</v>
      </c>
      <c r="F44">
        <v>1</v>
      </c>
      <c r="G44">
        <f t="shared" si="7"/>
        <v>1</v>
      </c>
      <c r="H44">
        <f t="shared" si="3"/>
        <v>0</v>
      </c>
      <c r="I44" s="5">
        <f t="shared" si="4"/>
        <v>0</v>
      </c>
      <c r="J44" s="2">
        <v>94.9</v>
      </c>
      <c r="K44" s="2">
        <v>95</v>
      </c>
      <c r="L44" s="2">
        <v>87.1</v>
      </c>
      <c r="N44" t="s">
        <v>82</v>
      </c>
      <c r="O44">
        <f>COUNTIF(G:G,"5")</f>
        <v>4</v>
      </c>
      <c r="Q44" s="5">
        <f t="shared" si="5"/>
        <v>1</v>
      </c>
      <c r="R44" s="2">
        <f t="shared" si="8"/>
        <v>3</v>
      </c>
    </row>
    <row r="45" spans="1:18">
      <c r="A45">
        <v>44</v>
      </c>
      <c r="B45">
        <v>0</v>
      </c>
      <c r="C45" s="2">
        <v>91.9</v>
      </c>
      <c r="D45" t="str">
        <f t="shared" si="6"/>
        <v>A</v>
      </c>
      <c r="E45" s="2">
        <v>3</v>
      </c>
      <c r="F45">
        <v>2</v>
      </c>
      <c r="G45">
        <f t="shared" si="7"/>
        <v>3</v>
      </c>
      <c r="H45">
        <f t="shared" si="3"/>
        <v>-1</v>
      </c>
      <c r="I45" s="5">
        <f t="shared" si="4"/>
        <v>-1</v>
      </c>
      <c r="J45" s="2">
        <v>97.1</v>
      </c>
      <c r="K45" s="2">
        <v>100</v>
      </c>
      <c r="L45" s="2">
        <v>90</v>
      </c>
      <c r="N45">
        <v>4</v>
      </c>
      <c r="O45">
        <f>COUNTIF(G:G,"4")</f>
        <v>14</v>
      </c>
      <c r="Q45" s="5">
        <f t="shared" si="5"/>
        <v>3</v>
      </c>
      <c r="R45" s="2">
        <f t="shared" si="8"/>
        <v>4</v>
      </c>
    </row>
    <row r="46" spans="1:18">
      <c r="A46">
        <v>45</v>
      </c>
      <c r="B46">
        <v>6</v>
      </c>
      <c r="C46" s="2">
        <v>96.1</v>
      </c>
      <c r="D46" t="str">
        <f t="shared" si="6"/>
        <v>A</v>
      </c>
      <c r="E46" s="2">
        <v>5</v>
      </c>
      <c r="F46">
        <v>4</v>
      </c>
      <c r="G46">
        <f t="shared" si="7"/>
        <v>4</v>
      </c>
      <c r="H46">
        <f t="shared" si="3"/>
        <v>0</v>
      </c>
      <c r="I46" s="5">
        <f t="shared" si="4"/>
        <v>-1</v>
      </c>
      <c r="J46" s="2">
        <v>96.9</v>
      </c>
      <c r="K46" s="2">
        <v>95.9</v>
      </c>
      <c r="L46" s="2">
        <v>94.6</v>
      </c>
      <c r="N46">
        <v>3</v>
      </c>
      <c r="O46">
        <f>COUNTIF(G:G,"3")</f>
        <v>16</v>
      </c>
      <c r="Q46" s="5">
        <f t="shared" si="5"/>
        <v>5</v>
      </c>
      <c r="R46" s="2">
        <f t="shared" si="8"/>
        <v>4</v>
      </c>
    </row>
    <row r="47" spans="1:18">
      <c r="A47">
        <v>46</v>
      </c>
      <c r="B47">
        <v>5</v>
      </c>
      <c r="C47" s="2">
        <v>95.1</v>
      </c>
      <c r="D47" t="str">
        <f t="shared" si="6"/>
        <v>A</v>
      </c>
      <c r="E47" s="2">
        <v>3</v>
      </c>
      <c r="F47">
        <v>2</v>
      </c>
      <c r="G47">
        <f t="shared" si="7"/>
        <v>4</v>
      </c>
      <c r="H47">
        <f t="shared" si="3"/>
        <v>-2</v>
      </c>
      <c r="I47" s="5">
        <f t="shared" si="4"/>
        <v>-1</v>
      </c>
      <c r="J47" s="2">
        <v>98.2</v>
      </c>
      <c r="K47" s="2">
        <v>100</v>
      </c>
      <c r="L47" s="2">
        <v>95</v>
      </c>
      <c r="N47">
        <v>2</v>
      </c>
      <c r="O47">
        <f>COUNTIF(G:G,"2")</f>
        <v>13</v>
      </c>
      <c r="Q47" s="5">
        <f t="shared" si="5"/>
        <v>3</v>
      </c>
      <c r="R47" s="2">
        <f t="shared" si="8"/>
        <v>4</v>
      </c>
    </row>
    <row r="48" spans="1:18">
      <c r="A48">
        <v>47</v>
      </c>
      <c r="B48">
        <v>3</v>
      </c>
      <c r="C48" s="2">
        <v>96.7</v>
      </c>
      <c r="D48" t="str">
        <f t="shared" si="6"/>
        <v>A</v>
      </c>
      <c r="E48" s="2">
        <v>4</v>
      </c>
      <c r="F48">
        <v>5</v>
      </c>
      <c r="G48">
        <f t="shared" si="7"/>
        <v>4</v>
      </c>
      <c r="H48">
        <f t="shared" si="3"/>
        <v>1</v>
      </c>
      <c r="I48" s="5">
        <f t="shared" si="4"/>
        <v>1</v>
      </c>
      <c r="J48" s="2">
        <v>97.4</v>
      </c>
      <c r="K48" s="2">
        <v>99.2</v>
      </c>
      <c r="L48" s="2">
        <v>99.2</v>
      </c>
      <c r="N48">
        <v>1</v>
      </c>
      <c r="O48">
        <f>COUNTIF(G:G,"1")</f>
        <v>13</v>
      </c>
      <c r="Q48" s="5">
        <f t="shared" si="5"/>
        <v>4</v>
      </c>
      <c r="R48" s="2">
        <f t="shared" si="8"/>
        <v>4</v>
      </c>
    </row>
    <row r="49" spans="1:18">
      <c r="A49">
        <v>48</v>
      </c>
      <c r="B49">
        <v>16</v>
      </c>
      <c r="C49" s="2">
        <v>78.599999999999994</v>
      </c>
      <c r="D49" t="str">
        <f t="shared" si="6"/>
        <v>C</v>
      </c>
      <c r="E49" s="2">
        <v>2.2999999999999998</v>
      </c>
      <c r="F49">
        <v>1</v>
      </c>
      <c r="G49">
        <f t="shared" si="7"/>
        <v>1</v>
      </c>
      <c r="H49">
        <f t="shared" si="3"/>
        <v>0</v>
      </c>
      <c r="I49" s="5">
        <f t="shared" si="4"/>
        <v>-1</v>
      </c>
      <c r="J49" s="2">
        <v>91.3</v>
      </c>
      <c r="K49" s="2">
        <v>69.400000000000006</v>
      </c>
      <c r="L49" s="2">
        <v>70</v>
      </c>
      <c r="N49" t="s">
        <v>20</v>
      </c>
      <c r="O49" s="8">
        <f>(SUM(O44:O46))/(SUM(O44:O48))</f>
        <v>0.56666666666666665</v>
      </c>
      <c r="Q49" s="5">
        <f t="shared" si="5"/>
        <v>2</v>
      </c>
      <c r="R49" s="2">
        <f t="shared" si="8"/>
        <v>2</v>
      </c>
    </row>
    <row r="50" spans="1:18">
      <c r="A50">
        <v>49</v>
      </c>
      <c r="B50">
        <v>4</v>
      </c>
      <c r="C50" s="2">
        <v>91.1</v>
      </c>
      <c r="D50" t="str">
        <f t="shared" si="6"/>
        <v>A</v>
      </c>
      <c r="E50" s="2">
        <v>2.2999999999999998</v>
      </c>
      <c r="F50">
        <v>3</v>
      </c>
      <c r="G50">
        <f t="shared" si="7"/>
        <v>3</v>
      </c>
      <c r="H50">
        <f t="shared" si="3"/>
        <v>0</v>
      </c>
      <c r="I50" s="5">
        <f t="shared" si="4"/>
        <v>1</v>
      </c>
      <c r="J50" s="2">
        <v>97.7</v>
      </c>
      <c r="K50" s="2">
        <v>100</v>
      </c>
      <c r="L50" s="2">
        <v>89.3</v>
      </c>
      <c r="Q50" s="5">
        <f t="shared" si="5"/>
        <v>2</v>
      </c>
      <c r="R50" s="2">
        <f t="shared" si="8"/>
        <v>4</v>
      </c>
    </row>
    <row r="51" spans="1:18">
      <c r="A51">
        <v>50</v>
      </c>
      <c r="B51">
        <v>2</v>
      </c>
      <c r="C51" s="2">
        <v>86.7</v>
      </c>
      <c r="D51" t="str">
        <f t="shared" si="6"/>
        <v>B</v>
      </c>
      <c r="E51" s="2">
        <v>2</v>
      </c>
      <c r="F51">
        <v>3</v>
      </c>
      <c r="G51">
        <f t="shared" si="7"/>
        <v>2</v>
      </c>
      <c r="H51">
        <f t="shared" si="3"/>
        <v>1</v>
      </c>
      <c r="I51" s="5">
        <f t="shared" si="4"/>
        <v>1</v>
      </c>
      <c r="J51" s="2">
        <v>96.4</v>
      </c>
      <c r="K51" s="2">
        <v>100</v>
      </c>
      <c r="L51" s="2">
        <v>86.4</v>
      </c>
      <c r="Q51" s="5">
        <f t="shared" si="5"/>
        <v>2</v>
      </c>
      <c r="R51" s="2">
        <f t="shared" si="8"/>
        <v>3</v>
      </c>
    </row>
    <row r="52" spans="1:18">
      <c r="A52">
        <v>51</v>
      </c>
      <c r="B52">
        <v>3</v>
      </c>
      <c r="C52" s="2">
        <v>92</v>
      </c>
      <c r="D52" t="str">
        <f t="shared" si="6"/>
        <v>A</v>
      </c>
      <c r="E52" s="2">
        <v>2.7</v>
      </c>
      <c r="F52">
        <v>3</v>
      </c>
      <c r="G52">
        <f t="shared" si="7"/>
        <v>3</v>
      </c>
      <c r="H52">
        <f t="shared" si="3"/>
        <v>0</v>
      </c>
      <c r="I52" s="5">
        <f t="shared" si="4"/>
        <v>0</v>
      </c>
      <c r="J52" s="2">
        <v>95.3</v>
      </c>
      <c r="K52" s="2">
        <v>94.8</v>
      </c>
      <c r="L52" s="2">
        <v>94.3</v>
      </c>
      <c r="Q52" s="5">
        <f t="shared" si="5"/>
        <v>3</v>
      </c>
      <c r="R52" s="2">
        <f t="shared" si="8"/>
        <v>4</v>
      </c>
    </row>
    <row r="53" spans="1:18">
      <c r="A53">
        <v>52</v>
      </c>
      <c r="B53">
        <v>7</v>
      </c>
      <c r="C53" s="2">
        <v>95</v>
      </c>
      <c r="D53" t="str">
        <f t="shared" si="6"/>
        <v>A</v>
      </c>
      <c r="E53" s="2">
        <v>2.7</v>
      </c>
      <c r="F53">
        <v>3</v>
      </c>
      <c r="G53">
        <f t="shared" si="7"/>
        <v>4</v>
      </c>
      <c r="H53">
        <f t="shared" si="3"/>
        <v>-1</v>
      </c>
      <c r="I53" s="5">
        <f t="shared" si="4"/>
        <v>0</v>
      </c>
      <c r="J53" s="2">
        <v>98.9</v>
      </c>
      <c r="K53" s="2">
        <v>100</v>
      </c>
      <c r="L53" s="2">
        <v>97.1</v>
      </c>
      <c r="Q53" s="5">
        <f t="shared" si="5"/>
        <v>3</v>
      </c>
      <c r="R53" s="2">
        <f t="shared" si="8"/>
        <v>4</v>
      </c>
    </row>
    <row r="54" spans="1:18">
      <c r="A54">
        <v>53</v>
      </c>
      <c r="B54">
        <v>2</v>
      </c>
      <c r="C54" s="2">
        <v>90.2</v>
      </c>
      <c r="D54" t="str">
        <f t="shared" si="6"/>
        <v>A</v>
      </c>
      <c r="E54" s="2">
        <v>2.2999999999999998</v>
      </c>
      <c r="F54">
        <v>2</v>
      </c>
      <c r="G54">
        <f t="shared" si="7"/>
        <v>3</v>
      </c>
      <c r="H54">
        <f t="shared" si="3"/>
        <v>-1</v>
      </c>
      <c r="I54" s="5">
        <f t="shared" si="4"/>
        <v>0</v>
      </c>
      <c r="J54" s="2">
        <v>98</v>
      </c>
      <c r="K54" s="2">
        <v>97.5</v>
      </c>
      <c r="L54" s="2">
        <v>88.6</v>
      </c>
      <c r="Q54" s="5">
        <f t="shared" si="5"/>
        <v>2</v>
      </c>
      <c r="R54" s="2">
        <f t="shared" si="8"/>
        <v>4</v>
      </c>
    </row>
    <row r="55" spans="1:18">
      <c r="A55">
        <v>54</v>
      </c>
      <c r="B55">
        <v>19</v>
      </c>
      <c r="C55" s="2">
        <v>73.7</v>
      </c>
      <c r="D55" t="str">
        <f t="shared" si="6"/>
        <v>C</v>
      </c>
      <c r="E55" s="2">
        <v>2.2999999999999998</v>
      </c>
      <c r="F55">
        <v>2</v>
      </c>
      <c r="G55">
        <f t="shared" si="7"/>
        <v>1</v>
      </c>
      <c r="H55">
        <f t="shared" si="3"/>
        <v>1</v>
      </c>
      <c r="I55" s="5">
        <f t="shared" si="4"/>
        <v>0</v>
      </c>
      <c r="J55" s="2">
        <v>87.7</v>
      </c>
      <c r="K55" s="2">
        <v>56.8</v>
      </c>
      <c r="L55" s="2">
        <v>93.3</v>
      </c>
      <c r="Q55" s="5">
        <f t="shared" si="5"/>
        <v>2</v>
      </c>
      <c r="R55" s="2">
        <f t="shared" si="8"/>
        <v>2</v>
      </c>
    </row>
    <row r="56" spans="1:18">
      <c r="A56">
        <v>55</v>
      </c>
      <c r="B56">
        <v>10</v>
      </c>
      <c r="C56" s="2">
        <v>92.3</v>
      </c>
      <c r="D56" t="str">
        <f t="shared" si="6"/>
        <v>A</v>
      </c>
      <c r="E56" s="2">
        <v>2.2999999999999998</v>
      </c>
      <c r="F56">
        <v>2</v>
      </c>
      <c r="G56">
        <f t="shared" si="7"/>
        <v>3</v>
      </c>
      <c r="H56">
        <f t="shared" si="3"/>
        <v>-1</v>
      </c>
      <c r="I56" s="5">
        <f t="shared" si="4"/>
        <v>0</v>
      </c>
      <c r="J56" s="2">
        <v>98</v>
      </c>
      <c r="K56" s="2">
        <v>96</v>
      </c>
      <c r="L56" s="2">
        <v>95.4</v>
      </c>
      <c r="Q56" s="5">
        <f t="shared" si="5"/>
        <v>2</v>
      </c>
      <c r="R56" s="2">
        <f t="shared" si="8"/>
        <v>4</v>
      </c>
    </row>
    <row r="57" spans="1:18">
      <c r="A57">
        <v>56</v>
      </c>
      <c r="B57">
        <v>5</v>
      </c>
      <c r="C57" s="2">
        <v>96.5</v>
      </c>
      <c r="D57" t="str">
        <f t="shared" si="6"/>
        <v>A</v>
      </c>
      <c r="E57" s="2">
        <v>5</v>
      </c>
      <c r="F57">
        <v>5</v>
      </c>
      <c r="G57">
        <f t="shared" si="7"/>
        <v>4</v>
      </c>
      <c r="H57">
        <f t="shared" si="3"/>
        <v>1</v>
      </c>
      <c r="I57" s="5">
        <f t="shared" si="4"/>
        <v>0</v>
      </c>
      <c r="J57" s="2">
        <v>98.7</v>
      </c>
      <c r="K57" s="2">
        <v>94.6</v>
      </c>
      <c r="L57" s="2">
        <v>95</v>
      </c>
      <c r="Q57" s="5">
        <f t="shared" si="5"/>
        <v>5</v>
      </c>
      <c r="R57" s="2">
        <f t="shared" si="8"/>
        <v>4</v>
      </c>
    </row>
    <row r="58" spans="1:18">
      <c r="A58">
        <v>57</v>
      </c>
      <c r="B58">
        <v>6</v>
      </c>
      <c r="C58" s="2">
        <v>87.5</v>
      </c>
      <c r="D58" t="str">
        <f t="shared" si="6"/>
        <v>B</v>
      </c>
      <c r="E58" s="2">
        <v>2.7</v>
      </c>
      <c r="F58">
        <v>3</v>
      </c>
      <c r="G58">
        <f t="shared" si="7"/>
        <v>2</v>
      </c>
      <c r="H58">
        <f t="shared" si="3"/>
        <v>1</v>
      </c>
      <c r="I58" s="5">
        <f t="shared" si="4"/>
        <v>0</v>
      </c>
      <c r="J58" s="2">
        <v>96.9</v>
      </c>
      <c r="K58" s="2">
        <v>82.9</v>
      </c>
      <c r="L58" s="2">
        <v>87.7</v>
      </c>
      <c r="Q58" s="5">
        <f t="shared" si="5"/>
        <v>3</v>
      </c>
      <c r="R58" s="2">
        <f t="shared" si="8"/>
        <v>3</v>
      </c>
    </row>
    <row r="59" spans="1:18">
      <c r="A59">
        <v>58</v>
      </c>
      <c r="B59">
        <v>3</v>
      </c>
      <c r="C59" s="2">
        <v>88.6</v>
      </c>
      <c r="D59" t="str">
        <f t="shared" si="6"/>
        <v>B</v>
      </c>
      <c r="E59" s="2">
        <v>2.2999999999999998</v>
      </c>
      <c r="F59">
        <v>2</v>
      </c>
      <c r="G59">
        <f t="shared" si="7"/>
        <v>2</v>
      </c>
      <c r="H59">
        <f t="shared" si="3"/>
        <v>0</v>
      </c>
      <c r="I59" s="5">
        <f t="shared" si="4"/>
        <v>0</v>
      </c>
      <c r="J59" s="2">
        <v>92.9</v>
      </c>
      <c r="K59" s="2">
        <v>93.8</v>
      </c>
      <c r="L59" s="2">
        <v>94.6</v>
      </c>
      <c r="Q59" s="5">
        <f t="shared" si="5"/>
        <v>2</v>
      </c>
      <c r="R59" s="2">
        <f t="shared" si="8"/>
        <v>3</v>
      </c>
    </row>
    <row r="60" spans="1:18">
      <c r="A60">
        <v>59</v>
      </c>
      <c r="B60">
        <v>1</v>
      </c>
      <c r="C60" s="2">
        <v>95.4</v>
      </c>
      <c r="D60" t="str">
        <f t="shared" si="6"/>
        <v>A</v>
      </c>
      <c r="E60" s="2">
        <v>3.3</v>
      </c>
      <c r="F60">
        <v>3</v>
      </c>
      <c r="G60">
        <f t="shared" si="7"/>
        <v>4</v>
      </c>
      <c r="H60">
        <f t="shared" si="3"/>
        <v>-1</v>
      </c>
      <c r="I60" s="5">
        <f t="shared" si="4"/>
        <v>0</v>
      </c>
      <c r="J60" s="2">
        <v>97.8</v>
      </c>
      <c r="K60" s="2">
        <v>100</v>
      </c>
      <c r="L60" s="2">
        <v>96.9</v>
      </c>
      <c r="Q60" s="5">
        <f t="shared" si="5"/>
        <v>3</v>
      </c>
      <c r="R60" s="2">
        <f t="shared" si="8"/>
        <v>4</v>
      </c>
    </row>
    <row r="61" spans="1:18">
      <c r="A61">
        <v>60</v>
      </c>
      <c r="B61">
        <v>11</v>
      </c>
      <c r="C61" s="2">
        <v>82.1</v>
      </c>
      <c r="D61" t="str">
        <f t="shared" si="6"/>
        <v>B</v>
      </c>
      <c r="E61" s="2">
        <v>2</v>
      </c>
      <c r="F61">
        <v>1</v>
      </c>
      <c r="G61">
        <f t="shared" si="7"/>
        <v>1</v>
      </c>
      <c r="H61">
        <f t="shared" si="3"/>
        <v>0</v>
      </c>
      <c r="I61" s="5">
        <f t="shared" si="4"/>
        <v>-1</v>
      </c>
      <c r="J61" s="2">
        <v>97.4</v>
      </c>
      <c r="K61" s="2">
        <v>81.5</v>
      </c>
      <c r="L61" s="2">
        <v>88.5</v>
      </c>
      <c r="Q61" s="5">
        <f t="shared" si="5"/>
        <v>2</v>
      </c>
      <c r="R61" s="2">
        <f t="shared" si="8"/>
        <v>3</v>
      </c>
    </row>
    <row r="62" spans="1:18">
      <c r="A62">
        <v>61</v>
      </c>
      <c r="B62">
        <v>6</v>
      </c>
      <c r="C62" s="2">
        <v>94.6</v>
      </c>
      <c r="D62" t="str">
        <f t="shared" si="6"/>
        <v>A</v>
      </c>
      <c r="E62" s="2">
        <v>2.7</v>
      </c>
      <c r="F62">
        <v>2</v>
      </c>
      <c r="G62">
        <f t="shared" si="7"/>
        <v>4</v>
      </c>
      <c r="H62">
        <f t="shared" si="3"/>
        <v>-2</v>
      </c>
      <c r="I62" s="5">
        <f t="shared" si="4"/>
        <v>-1</v>
      </c>
      <c r="J62" s="2">
        <v>98.4</v>
      </c>
      <c r="K62" s="2">
        <v>100</v>
      </c>
      <c r="L62" s="2">
        <v>97.1</v>
      </c>
      <c r="Q62" s="5">
        <f t="shared" si="5"/>
        <v>3</v>
      </c>
      <c r="R62" s="2">
        <f t="shared" si="8"/>
        <v>4</v>
      </c>
    </row>
    <row r="63" spans="1:18">
      <c r="A63">
        <v>62</v>
      </c>
      <c r="B63">
        <v>3</v>
      </c>
      <c r="C63" s="2">
        <v>92</v>
      </c>
      <c r="D63" t="str">
        <f t="shared" si="6"/>
        <v>A</v>
      </c>
      <c r="E63" s="2">
        <v>2.2999999999999998</v>
      </c>
      <c r="F63">
        <v>3</v>
      </c>
      <c r="G63">
        <f t="shared" si="7"/>
        <v>3</v>
      </c>
      <c r="H63">
        <f t="shared" si="3"/>
        <v>0</v>
      </c>
      <c r="I63" s="5">
        <f t="shared" si="4"/>
        <v>1</v>
      </c>
      <c r="J63" s="2">
        <v>99.3</v>
      </c>
      <c r="K63" s="2">
        <v>96.6</v>
      </c>
      <c r="L63" s="2">
        <v>95.7</v>
      </c>
      <c r="Q63" s="5">
        <f t="shared" si="5"/>
        <v>2</v>
      </c>
      <c r="R63" s="2">
        <f t="shared" si="8"/>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R49"/>
  <sheetViews>
    <sheetView workbookViewId="0">
      <selection activeCell="A19" sqref="A19"/>
    </sheetView>
  </sheetViews>
  <sheetFormatPr defaultRowHeight="15"/>
  <cols>
    <col min="1" max="1" width="15.85546875" bestFit="1" customWidth="1"/>
    <col min="2" max="2" width="9.42578125" bestFit="1" customWidth="1"/>
    <col min="3" max="3" width="11.140625" style="2" bestFit="1" customWidth="1"/>
    <col min="4" max="4" width="6.28515625" style="2" bestFit="1" customWidth="1"/>
    <col min="5" max="5" width="21.140625" style="2" bestFit="1" customWidth="1"/>
    <col min="6" max="6" width="14" style="5" bestFit="1" customWidth="1"/>
    <col min="7" max="7" width="30.42578125" style="5" bestFit="1" customWidth="1"/>
    <col min="8" max="8" width="14" style="5" customWidth="1"/>
    <col min="9" max="9" width="21" style="5" bestFit="1" customWidth="1"/>
    <col min="10" max="12" width="21" style="2" customWidth="1"/>
    <col min="13" max="13" width="21" style="5" customWidth="1"/>
    <col min="14" max="14" width="31.140625" bestFit="1" customWidth="1"/>
    <col min="17" max="17" width="9.140625" style="5"/>
    <col min="18" max="18" width="13.42578125" style="2" bestFit="1" customWidth="1"/>
    <col min="19" max="19" width="16.5703125" bestFit="1" customWidth="1"/>
  </cols>
  <sheetData>
    <row r="1" spans="1:18" s="1" customFormat="1">
      <c r="A1" s="1" t="s">
        <v>91</v>
      </c>
      <c r="B1" s="1" t="s">
        <v>0</v>
      </c>
      <c r="C1" s="3" t="s">
        <v>3</v>
      </c>
      <c r="D1" s="3" t="s">
        <v>6</v>
      </c>
      <c r="E1" s="3" t="s">
        <v>4</v>
      </c>
      <c r="F1" s="4" t="s">
        <v>5</v>
      </c>
      <c r="G1" s="4" t="s">
        <v>37</v>
      </c>
      <c r="H1" s="4" t="s">
        <v>58</v>
      </c>
      <c r="I1" s="4" t="s">
        <v>59</v>
      </c>
      <c r="J1" s="3" t="s">
        <v>88</v>
      </c>
      <c r="K1" s="3" t="s">
        <v>89</v>
      </c>
      <c r="L1" s="3" t="s">
        <v>90</v>
      </c>
      <c r="M1" s="4"/>
      <c r="Q1" s="4" t="s">
        <v>19</v>
      </c>
      <c r="R1" s="3" t="s">
        <v>21</v>
      </c>
    </row>
    <row r="2" spans="1:18">
      <c r="A2">
        <v>1</v>
      </c>
      <c r="B2">
        <v>1</v>
      </c>
      <c r="C2" s="2">
        <v>88.1</v>
      </c>
      <c r="D2" s="2" t="str">
        <f>IF(C2&gt;89.49,"A",IF(C2&gt;79.49,"B",IF(C2&gt;69.49,"C",IF(C2&gt;62.49,"D","F"))))</f>
        <v>B</v>
      </c>
      <c r="E2" s="2">
        <v>2.2999999999999998</v>
      </c>
      <c r="F2" s="5">
        <v>3</v>
      </c>
      <c r="G2" s="5">
        <f>IF(F2="NA","NA",IF(C2&lt;80,1,IF(C2&lt;86.5,2,IF(C2&lt;92.5,3,IF(C2&lt;96,4,5)))))</f>
        <v>3</v>
      </c>
      <c r="H2" s="5">
        <f>IF(F2="NA","NA",F2-G2)</f>
        <v>0</v>
      </c>
      <c r="I2" s="5">
        <f>IF(F2="NA","NA",F2-Q2)</f>
        <v>1</v>
      </c>
      <c r="J2" s="2">
        <v>97.7</v>
      </c>
      <c r="K2" s="2">
        <v>94.3</v>
      </c>
      <c r="L2" s="2">
        <v>83.8</v>
      </c>
      <c r="N2" t="s">
        <v>7</v>
      </c>
      <c r="O2">
        <f>COUNTIF(D:D,"A")</f>
        <v>7</v>
      </c>
      <c r="Q2" s="5">
        <f>ROUND(E2,0)</f>
        <v>2</v>
      </c>
      <c r="R2" s="2">
        <f>IF(D2="A",4,IF(D2="B",3,IF(D2="C",2,IF(D2="D",1,0))))</f>
        <v>3</v>
      </c>
    </row>
    <row r="3" spans="1:18">
      <c r="A3">
        <v>2</v>
      </c>
      <c r="B3">
        <v>0</v>
      </c>
      <c r="C3" s="2">
        <v>76.8</v>
      </c>
      <c r="D3" s="2" t="str">
        <f t="shared" ref="D3:D18" si="0">IF(C3&gt;89.49,"A",IF(C3&gt;79.49,"B",IF(C3&gt;69.49,"C",IF(C3&gt;62.49,"D","F"))))</f>
        <v>C</v>
      </c>
      <c r="E3" s="2">
        <v>5</v>
      </c>
      <c r="F3" s="5">
        <v>4</v>
      </c>
      <c r="G3" s="5">
        <f t="shared" ref="G3:G18" si="1">IF(F3="NA","NA",IF(C3&lt;82.5,1,IF(C3&lt;86.5,2,IF(C3&lt;92.5,3,IF(C3&lt;96,4,5)))))</f>
        <v>1</v>
      </c>
      <c r="H3" s="5">
        <f t="shared" ref="H3:H18" si="2">IF(F3="NA","NA",F3-G3)</f>
        <v>3</v>
      </c>
      <c r="I3" s="5">
        <f t="shared" ref="I3:I18" si="3">IF(F3="NA","NA",F3-Q3)</f>
        <v>-1</v>
      </c>
      <c r="J3" s="2">
        <v>58.3</v>
      </c>
      <c r="K3" s="2">
        <v>50.9</v>
      </c>
      <c r="L3" s="2">
        <v>93.8</v>
      </c>
      <c r="N3" t="s">
        <v>8</v>
      </c>
      <c r="O3">
        <f>COUNTIF(D:D,"B")</f>
        <v>7</v>
      </c>
      <c r="Q3" s="5">
        <f t="shared" ref="Q3:Q18" si="4">ROUND(E3,0)</f>
        <v>5</v>
      </c>
      <c r="R3" s="2">
        <f t="shared" ref="R3:R18" si="5">IF(D3="A",4,IF(D3="B",3,IF(D3="C",2,IF(D3="D",1,0))))</f>
        <v>2</v>
      </c>
    </row>
    <row r="4" spans="1:18">
      <c r="A4">
        <v>3</v>
      </c>
      <c r="B4">
        <v>4</v>
      </c>
      <c r="C4" s="2">
        <v>88.3</v>
      </c>
      <c r="D4" s="2" t="str">
        <f t="shared" si="0"/>
        <v>B</v>
      </c>
      <c r="E4" s="2">
        <v>2.7</v>
      </c>
      <c r="F4" s="5">
        <v>3</v>
      </c>
      <c r="G4" s="5">
        <f t="shared" si="1"/>
        <v>3</v>
      </c>
      <c r="H4" s="5">
        <f t="shared" si="2"/>
        <v>0</v>
      </c>
      <c r="I4" s="5">
        <f t="shared" si="3"/>
        <v>0</v>
      </c>
      <c r="J4" s="2">
        <v>97.9</v>
      </c>
      <c r="K4" s="2">
        <v>100</v>
      </c>
      <c r="L4" s="2">
        <v>78.5</v>
      </c>
      <c r="N4" t="s">
        <v>9</v>
      </c>
      <c r="O4">
        <f>COUNTIF(D:D,"C")</f>
        <v>3</v>
      </c>
      <c r="Q4" s="5">
        <f t="shared" si="4"/>
        <v>3</v>
      </c>
      <c r="R4" s="2">
        <f t="shared" si="5"/>
        <v>3</v>
      </c>
    </row>
    <row r="5" spans="1:18">
      <c r="A5">
        <v>4</v>
      </c>
      <c r="B5">
        <v>10</v>
      </c>
      <c r="C5" s="2">
        <v>95.8</v>
      </c>
      <c r="D5" s="2" t="str">
        <f t="shared" si="0"/>
        <v>A</v>
      </c>
      <c r="E5" s="2">
        <v>4</v>
      </c>
      <c r="F5" s="5">
        <v>4</v>
      </c>
      <c r="G5" s="5">
        <f t="shared" si="1"/>
        <v>4</v>
      </c>
      <c r="H5" s="5">
        <f t="shared" si="2"/>
        <v>0</v>
      </c>
      <c r="I5" s="5">
        <f t="shared" si="3"/>
        <v>0</v>
      </c>
      <c r="J5" s="2">
        <v>98.9</v>
      </c>
      <c r="K5" s="2">
        <v>96.8</v>
      </c>
      <c r="L5" s="2">
        <v>93.8</v>
      </c>
      <c r="N5" t="s">
        <v>10</v>
      </c>
      <c r="O5">
        <f>COUNTIF(D:D,"D")</f>
        <v>0</v>
      </c>
      <c r="Q5" s="5">
        <f t="shared" si="4"/>
        <v>4</v>
      </c>
      <c r="R5" s="2">
        <f t="shared" si="5"/>
        <v>4</v>
      </c>
    </row>
    <row r="6" spans="1:18">
      <c r="A6">
        <v>5</v>
      </c>
      <c r="B6">
        <v>2</v>
      </c>
      <c r="C6" s="2">
        <v>86.1</v>
      </c>
      <c r="D6" s="2" t="str">
        <f t="shared" si="0"/>
        <v>B</v>
      </c>
      <c r="E6" s="2">
        <v>4</v>
      </c>
      <c r="F6" s="5">
        <v>3</v>
      </c>
      <c r="G6" s="5">
        <f t="shared" si="1"/>
        <v>2</v>
      </c>
      <c r="H6" s="5">
        <f t="shared" si="2"/>
        <v>1</v>
      </c>
      <c r="I6" s="5">
        <f t="shared" si="3"/>
        <v>-1</v>
      </c>
      <c r="J6" s="2">
        <v>89.2</v>
      </c>
      <c r="K6" s="2">
        <v>70</v>
      </c>
      <c r="L6" s="2">
        <v>85.4</v>
      </c>
      <c r="N6" t="s">
        <v>11</v>
      </c>
      <c r="O6">
        <f>COUNTIF(D:D,"F")</f>
        <v>0</v>
      </c>
      <c r="Q6" s="5">
        <f t="shared" si="4"/>
        <v>4</v>
      </c>
      <c r="R6" s="2">
        <f t="shared" si="5"/>
        <v>3</v>
      </c>
    </row>
    <row r="7" spans="1:18">
      <c r="A7">
        <v>6</v>
      </c>
      <c r="B7">
        <v>4</v>
      </c>
      <c r="C7" s="2">
        <v>82.9</v>
      </c>
      <c r="D7" s="2" t="str">
        <f t="shared" si="0"/>
        <v>B</v>
      </c>
      <c r="E7" s="2">
        <v>2.7</v>
      </c>
      <c r="F7" s="5">
        <v>2</v>
      </c>
      <c r="G7" s="5">
        <f t="shared" si="1"/>
        <v>2</v>
      </c>
      <c r="H7" s="5">
        <f t="shared" si="2"/>
        <v>0</v>
      </c>
      <c r="I7" s="5">
        <f t="shared" si="3"/>
        <v>-1</v>
      </c>
      <c r="J7" s="2">
        <v>87.6</v>
      </c>
      <c r="K7" s="2">
        <v>87.6</v>
      </c>
      <c r="L7" s="2">
        <v>83.3</v>
      </c>
      <c r="Q7" s="5">
        <f t="shared" si="4"/>
        <v>3</v>
      </c>
      <c r="R7" s="2">
        <f t="shared" si="5"/>
        <v>3</v>
      </c>
    </row>
    <row r="8" spans="1:18">
      <c r="A8">
        <v>7</v>
      </c>
      <c r="B8">
        <v>17</v>
      </c>
      <c r="C8" s="2">
        <v>80.8</v>
      </c>
      <c r="D8" s="2" t="str">
        <f t="shared" si="0"/>
        <v>B</v>
      </c>
      <c r="E8" s="2">
        <v>3.7</v>
      </c>
      <c r="F8" s="5">
        <v>2</v>
      </c>
      <c r="G8" s="5">
        <f t="shared" si="1"/>
        <v>1</v>
      </c>
      <c r="H8" s="5">
        <f t="shared" si="2"/>
        <v>1</v>
      </c>
      <c r="I8" s="5">
        <f t="shared" si="3"/>
        <v>-2</v>
      </c>
      <c r="J8" s="2">
        <v>75.099999999999994</v>
      </c>
      <c r="K8" s="2">
        <v>78.2</v>
      </c>
      <c r="L8" s="2">
        <v>85</v>
      </c>
      <c r="N8" t="s">
        <v>81</v>
      </c>
      <c r="O8">
        <f>COUNTIF(Q:Q,"5")</f>
        <v>4</v>
      </c>
      <c r="Q8" s="5">
        <f t="shared" si="4"/>
        <v>4</v>
      </c>
      <c r="R8" s="2">
        <f t="shared" si="5"/>
        <v>3</v>
      </c>
    </row>
    <row r="9" spans="1:18">
      <c r="A9">
        <v>8</v>
      </c>
      <c r="B9">
        <v>5</v>
      </c>
      <c r="C9" s="2">
        <v>96.8</v>
      </c>
      <c r="D9" s="2" t="str">
        <f t="shared" si="0"/>
        <v>A</v>
      </c>
      <c r="E9" s="2">
        <v>5</v>
      </c>
      <c r="F9" s="5">
        <v>4</v>
      </c>
      <c r="G9" s="5">
        <f t="shared" si="1"/>
        <v>5</v>
      </c>
      <c r="H9" s="5">
        <f t="shared" si="2"/>
        <v>-1</v>
      </c>
      <c r="I9" s="5">
        <f t="shared" si="3"/>
        <v>-1</v>
      </c>
      <c r="J9" s="2">
        <v>97.2</v>
      </c>
      <c r="K9" s="2">
        <v>97.8</v>
      </c>
      <c r="L9" s="2">
        <v>94.6</v>
      </c>
      <c r="N9" t="s">
        <v>15</v>
      </c>
      <c r="O9">
        <f>COUNTIF(Q:Q,"4")</f>
        <v>4</v>
      </c>
      <c r="Q9" s="5">
        <f t="shared" si="4"/>
        <v>5</v>
      </c>
      <c r="R9" s="2">
        <f t="shared" si="5"/>
        <v>4</v>
      </c>
    </row>
    <row r="10" spans="1:18">
      <c r="A10">
        <v>9</v>
      </c>
      <c r="B10">
        <v>8</v>
      </c>
      <c r="C10" s="2">
        <v>72</v>
      </c>
      <c r="D10" s="2" t="str">
        <f t="shared" si="0"/>
        <v>C</v>
      </c>
      <c r="E10" s="2">
        <v>1.7</v>
      </c>
      <c r="F10" s="5">
        <v>1</v>
      </c>
      <c r="G10" s="5">
        <f t="shared" si="1"/>
        <v>1</v>
      </c>
      <c r="H10" s="5">
        <f t="shared" si="2"/>
        <v>0</v>
      </c>
      <c r="I10" s="5">
        <f t="shared" si="3"/>
        <v>-1</v>
      </c>
      <c r="J10" s="2">
        <v>73.5</v>
      </c>
      <c r="K10" s="2">
        <v>37.9</v>
      </c>
      <c r="L10" s="2">
        <v>85.6</v>
      </c>
      <c r="N10" t="s">
        <v>16</v>
      </c>
      <c r="O10">
        <f>COUNTIF(Q:Q,"3")</f>
        <v>3</v>
      </c>
      <c r="Q10" s="5">
        <f t="shared" si="4"/>
        <v>2</v>
      </c>
      <c r="R10" s="2">
        <f t="shared" si="5"/>
        <v>2</v>
      </c>
    </row>
    <row r="11" spans="1:18">
      <c r="A11">
        <v>10</v>
      </c>
      <c r="B11">
        <v>8</v>
      </c>
      <c r="C11" s="2">
        <v>96.7</v>
      </c>
      <c r="D11" s="2" t="str">
        <f t="shared" si="0"/>
        <v>A</v>
      </c>
      <c r="E11" s="2">
        <v>4.3</v>
      </c>
      <c r="F11" s="5">
        <v>5</v>
      </c>
      <c r="G11" s="5">
        <f t="shared" si="1"/>
        <v>5</v>
      </c>
      <c r="H11" s="5">
        <f t="shared" si="2"/>
        <v>0</v>
      </c>
      <c r="I11" s="5">
        <f t="shared" si="3"/>
        <v>1</v>
      </c>
      <c r="J11" s="2">
        <v>97.5</v>
      </c>
      <c r="K11" s="2">
        <v>97.8</v>
      </c>
      <c r="L11" s="2">
        <v>97.7</v>
      </c>
      <c r="N11" t="s">
        <v>17</v>
      </c>
      <c r="O11">
        <f>COUNTIF(Q:Q,"2")</f>
        <v>6</v>
      </c>
      <c r="Q11" s="5">
        <f t="shared" si="4"/>
        <v>4</v>
      </c>
      <c r="R11" s="2">
        <f t="shared" si="5"/>
        <v>4</v>
      </c>
    </row>
    <row r="12" spans="1:18">
      <c r="A12">
        <v>11</v>
      </c>
      <c r="B12">
        <v>2</v>
      </c>
      <c r="C12" s="2">
        <v>94.4</v>
      </c>
      <c r="D12" s="2" t="str">
        <f t="shared" si="0"/>
        <v>A</v>
      </c>
      <c r="E12" s="2">
        <v>4.7</v>
      </c>
      <c r="F12" s="5">
        <v>4</v>
      </c>
      <c r="G12" s="5">
        <f t="shared" si="1"/>
        <v>4</v>
      </c>
      <c r="H12" s="5">
        <f t="shared" si="2"/>
        <v>0</v>
      </c>
      <c r="I12" s="5">
        <f t="shared" si="3"/>
        <v>-1</v>
      </c>
      <c r="J12" s="2">
        <v>96.5</v>
      </c>
      <c r="K12" s="2">
        <v>88</v>
      </c>
      <c r="L12" s="2">
        <v>94.6</v>
      </c>
      <c r="N12" t="s">
        <v>18</v>
      </c>
      <c r="O12">
        <f>COUNTIF(Q:Q,"1")</f>
        <v>0</v>
      </c>
      <c r="Q12" s="5">
        <f t="shared" si="4"/>
        <v>5</v>
      </c>
      <c r="R12" s="2">
        <f t="shared" si="5"/>
        <v>4</v>
      </c>
    </row>
    <row r="13" spans="1:18">
      <c r="A13">
        <v>12</v>
      </c>
      <c r="B13">
        <v>7</v>
      </c>
      <c r="C13" s="2">
        <v>79.7</v>
      </c>
      <c r="D13" s="2" t="str">
        <f t="shared" si="0"/>
        <v>B</v>
      </c>
      <c r="E13" s="2">
        <v>3</v>
      </c>
      <c r="F13" s="5">
        <v>2</v>
      </c>
      <c r="G13" s="5">
        <f t="shared" si="1"/>
        <v>1</v>
      </c>
      <c r="H13" s="5">
        <f t="shared" si="2"/>
        <v>1</v>
      </c>
      <c r="I13" s="5">
        <f t="shared" si="3"/>
        <v>-1</v>
      </c>
      <c r="J13" s="2">
        <v>75.900000000000006</v>
      </c>
      <c r="K13" s="2">
        <v>73.099999999999994</v>
      </c>
      <c r="L13" s="2">
        <v>88.3</v>
      </c>
      <c r="N13" t="s">
        <v>20</v>
      </c>
      <c r="O13" s="8">
        <f>(SUM(O8:O10))/(SUM(O8:O12))</f>
        <v>0.6470588235294118</v>
      </c>
      <c r="Q13" s="5">
        <f t="shared" si="4"/>
        <v>3</v>
      </c>
      <c r="R13" s="2">
        <f t="shared" si="5"/>
        <v>3</v>
      </c>
    </row>
    <row r="14" spans="1:18">
      <c r="A14">
        <v>13</v>
      </c>
      <c r="B14">
        <v>6</v>
      </c>
      <c r="C14" s="2">
        <v>73.5</v>
      </c>
      <c r="D14" s="2" t="str">
        <f t="shared" si="0"/>
        <v>C</v>
      </c>
      <c r="E14" s="2">
        <v>2.2999999999999998</v>
      </c>
      <c r="F14" s="5">
        <v>2</v>
      </c>
      <c r="G14" s="5">
        <f t="shared" si="1"/>
        <v>1</v>
      </c>
      <c r="H14" s="5">
        <f t="shared" si="2"/>
        <v>1</v>
      </c>
      <c r="I14" s="5">
        <f t="shared" si="3"/>
        <v>0</v>
      </c>
      <c r="J14" s="2">
        <v>89.3</v>
      </c>
      <c r="K14" s="2">
        <v>37.4</v>
      </c>
      <c r="L14" s="2">
        <v>68.599999999999994</v>
      </c>
      <c r="Q14" s="5">
        <f t="shared" si="4"/>
        <v>2</v>
      </c>
      <c r="R14" s="2">
        <f t="shared" si="5"/>
        <v>2</v>
      </c>
    </row>
    <row r="15" spans="1:18">
      <c r="A15">
        <v>14</v>
      </c>
      <c r="B15">
        <v>9</v>
      </c>
      <c r="C15" s="2">
        <v>95.6</v>
      </c>
      <c r="D15" s="2" t="str">
        <f t="shared" si="0"/>
        <v>A</v>
      </c>
      <c r="E15" s="2">
        <v>5</v>
      </c>
      <c r="F15" s="5">
        <v>3</v>
      </c>
      <c r="G15" s="5">
        <f t="shared" si="1"/>
        <v>4</v>
      </c>
      <c r="H15" s="5">
        <f t="shared" si="2"/>
        <v>-1</v>
      </c>
      <c r="I15" s="5">
        <f t="shared" si="3"/>
        <v>-2</v>
      </c>
      <c r="J15" s="2">
        <v>96.7</v>
      </c>
      <c r="K15" s="2">
        <v>99.8</v>
      </c>
      <c r="L15" s="2">
        <v>90</v>
      </c>
      <c r="N15" t="s">
        <v>23</v>
      </c>
      <c r="O15">
        <f>COUNTIF(F:F,"5")</f>
        <v>1</v>
      </c>
      <c r="Q15" s="5">
        <f t="shared" si="4"/>
        <v>5</v>
      </c>
      <c r="R15" s="2">
        <f t="shared" si="5"/>
        <v>4</v>
      </c>
    </row>
    <row r="16" spans="1:18">
      <c r="A16">
        <v>15</v>
      </c>
      <c r="B16">
        <v>15</v>
      </c>
      <c r="C16" s="2">
        <v>89.9</v>
      </c>
      <c r="D16" s="2" t="str">
        <f t="shared" si="0"/>
        <v>A</v>
      </c>
      <c r="E16" s="2">
        <v>2.2999999999999998</v>
      </c>
      <c r="F16" s="5">
        <v>2</v>
      </c>
      <c r="G16" s="5">
        <f t="shared" si="1"/>
        <v>3</v>
      </c>
      <c r="H16" s="5">
        <f t="shared" si="2"/>
        <v>-1</v>
      </c>
      <c r="I16" s="5">
        <f t="shared" si="3"/>
        <v>0</v>
      </c>
      <c r="J16" s="2">
        <v>99.1</v>
      </c>
      <c r="K16" s="2">
        <v>97.8</v>
      </c>
      <c r="L16" s="2">
        <v>83.8</v>
      </c>
      <c r="N16" t="s">
        <v>15</v>
      </c>
      <c r="O16">
        <f>COUNTIF(F:F,"4")</f>
        <v>4</v>
      </c>
      <c r="Q16" s="5">
        <f t="shared" si="4"/>
        <v>2</v>
      </c>
      <c r="R16" s="2">
        <f t="shared" si="5"/>
        <v>4</v>
      </c>
    </row>
    <row r="17" spans="1:18">
      <c r="A17">
        <v>16</v>
      </c>
      <c r="B17">
        <v>5</v>
      </c>
      <c r="C17" s="2">
        <v>90.1</v>
      </c>
      <c r="D17" s="2" t="str">
        <f t="shared" si="0"/>
        <v>A</v>
      </c>
      <c r="E17" s="2">
        <v>2</v>
      </c>
      <c r="F17" s="5">
        <v>2</v>
      </c>
      <c r="G17" s="5">
        <f t="shared" si="1"/>
        <v>3</v>
      </c>
      <c r="H17" s="5">
        <f t="shared" si="2"/>
        <v>-1</v>
      </c>
      <c r="I17" s="5">
        <f t="shared" si="3"/>
        <v>0</v>
      </c>
      <c r="J17" s="2">
        <v>99.1</v>
      </c>
      <c r="K17" s="2">
        <v>97.8</v>
      </c>
      <c r="L17" s="2">
        <v>84.2</v>
      </c>
      <c r="N17" t="s">
        <v>16</v>
      </c>
      <c r="O17">
        <f>COUNTIF(F:F,"3")</f>
        <v>4</v>
      </c>
      <c r="Q17" s="5">
        <f t="shared" si="4"/>
        <v>2</v>
      </c>
      <c r="R17" s="2">
        <f t="shared" si="5"/>
        <v>4</v>
      </c>
    </row>
    <row r="18" spans="1:18">
      <c r="A18">
        <v>17</v>
      </c>
      <c r="B18">
        <v>11</v>
      </c>
      <c r="C18" s="2">
        <v>80.2</v>
      </c>
      <c r="D18" s="2" t="str">
        <f t="shared" si="0"/>
        <v>B</v>
      </c>
      <c r="E18" s="2">
        <v>1.7</v>
      </c>
      <c r="F18" s="5">
        <v>2</v>
      </c>
      <c r="G18" s="5">
        <f t="shared" si="1"/>
        <v>1</v>
      </c>
      <c r="H18" s="5">
        <f t="shared" si="2"/>
        <v>1</v>
      </c>
      <c r="I18" s="5">
        <f t="shared" si="3"/>
        <v>0</v>
      </c>
      <c r="J18" s="2">
        <v>97.6</v>
      </c>
      <c r="K18" s="2">
        <v>78.7</v>
      </c>
      <c r="L18" s="2">
        <v>82.5</v>
      </c>
      <c r="N18" t="s">
        <v>17</v>
      </c>
      <c r="O18">
        <f>COUNTIF(F:F,"2")</f>
        <v>7</v>
      </c>
      <c r="Q18" s="5">
        <f t="shared" si="4"/>
        <v>2</v>
      </c>
      <c r="R18" s="2">
        <f t="shared" si="5"/>
        <v>3</v>
      </c>
    </row>
    <row r="19" spans="1:18">
      <c r="N19" t="s">
        <v>18</v>
      </c>
      <c r="O19">
        <f>COUNTIF(F:F,"1")</f>
        <v>1</v>
      </c>
    </row>
    <row r="20" spans="1:18">
      <c r="N20" t="s">
        <v>24</v>
      </c>
      <c r="O20" s="8">
        <f>(SUM(O15:O17))/(SUM(O15:O19))</f>
        <v>0.52941176470588236</v>
      </c>
    </row>
    <row r="22" spans="1:18">
      <c r="N22" t="s">
        <v>57</v>
      </c>
    </row>
    <row r="23" spans="1:18">
      <c r="N23" t="s">
        <v>44</v>
      </c>
      <c r="O23">
        <f>COUNTIF(H:H,4)</f>
        <v>0</v>
      </c>
    </row>
    <row r="24" spans="1:18">
      <c r="N24" t="s">
        <v>38</v>
      </c>
      <c r="O24">
        <f>COUNTIF(H:H,3)</f>
        <v>1</v>
      </c>
    </row>
    <row r="25" spans="1:18">
      <c r="N25" t="s">
        <v>39</v>
      </c>
      <c r="O25">
        <f>COUNTIF(H:H,2)</f>
        <v>0</v>
      </c>
    </row>
    <row r="26" spans="1:18">
      <c r="N26" t="s">
        <v>40</v>
      </c>
      <c r="O26">
        <f>COUNTIF(H:H,1)</f>
        <v>5</v>
      </c>
    </row>
    <row r="27" spans="1:18">
      <c r="N27" t="s">
        <v>41</v>
      </c>
      <c r="O27">
        <f>COUNTIF(H:H,0)</f>
        <v>7</v>
      </c>
    </row>
    <row r="28" spans="1:18">
      <c r="N28" t="s">
        <v>42</v>
      </c>
      <c r="O28">
        <f>COUNTIF(H:H,-1)</f>
        <v>4</v>
      </c>
    </row>
    <row r="29" spans="1:18">
      <c r="N29" t="s">
        <v>43</v>
      </c>
      <c r="O29">
        <f>COUNTIF(H:H,-2)</f>
        <v>0</v>
      </c>
    </row>
    <row r="30" spans="1:18">
      <c r="N30" t="s">
        <v>45</v>
      </c>
      <c r="O30">
        <f>COUNTIF(H:H,-3)</f>
        <v>0</v>
      </c>
    </row>
    <row r="31" spans="1:18">
      <c r="N31" t="s">
        <v>46</v>
      </c>
      <c r="O31">
        <f>COUNTIF(H:H,-4)</f>
        <v>0</v>
      </c>
    </row>
    <row r="33" spans="14:15">
      <c r="N33" t="s">
        <v>60</v>
      </c>
    </row>
    <row r="34" spans="14:15">
      <c r="N34" t="s">
        <v>44</v>
      </c>
      <c r="O34">
        <f>COUNTIF(I:I,4)</f>
        <v>0</v>
      </c>
    </row>
    <row r="35" spans="14:15">
      <c r="N35" t="s">
        <v>38</v>
      </c>
      <c r="O35">
        <f>COUNTIF(I:I,3)</f>
        <v>0</v>
      </c>
    </row>
    <row r="36" spans="14:15">
      <c r="N36" t="s">
        <v>39</v>
      </c>
      <c r="O36">
        <f>COUNTIF(I:I,2)</f>
        <v>0</v>
      </c>
    </row>
    <row r="37" spans="14:15">
      <c r="N37" t="s">
        <v>40</v>
      </c>
      <c r="O37">
        <f>COUNTIF(I:I,1)</f>
        <v>2</v>
      </c>
    </row>
    <row r="38" spans="14:15">
      <c r="N38" t="s">
        <v>41</v>
      </c>
      <c r="O38">
        <f>COUNTIF(I:I,0)</f>
        <v>6</v>
      </c>
    </row>
    <row r="39" spans="14:15">
      <c r="N39" t="s">
        <v>42</v>
      </c>
      <c r="O39">
        <f>COUNTIF(I:I,-1)</f>
        <v>7</v>
      </c>
    </row>
    <row r="40" spans="14:15">
      <c r="N40" t="s">
        <v>43</v>
      </c>
      <c r="O40">
        <f>COUNTIF(I:I,-2)</f>
        <v>2</v>
      </c>
    </row>
    <row r="41" spans="14:15">
      <c r="N41" t="s">
        <v>45</v>
      </c>
      <c r="O41">
        <f>COUNTIF(I:I,-3)</f>
        <v>0</v>
      </c>
    </row>
    <row r="42" spans="14:15">
      <c r="N42" t="s">
        <v>46</v>
      </c>
      <c r="O42">
        <f>COUNTIF(I:I,-4)</f>
        <v>0</v>
      </c>
    </row>
    <row r="44" spans="14:15">
      <c r="N44" t="s">
        <v>82</v>
      </c>
      <c r="O44">
        <f>COUNTIF(G:G,"5")</f>
        <v>2</v>
      </c>
    </row>
    <row r="45" spans="14:15">
      <c r="N45">
        <v>4</v>
      </c>
      <c r="O45">
        <f>COUNTIF(G:G,"4")</f>
        <v>3</v>
      </c>
    </row>
    <row r="46" spans="14:15">
      <c r="N46">
        <v>3</v>
      </c>
      <c r="O46">
        <f>COUNTIF(G:G,"3")</f>
        <v>4</v>
      </c>
    </row>
    <row r="47" spans="14:15">
      <c r="N47">
        <v>2</v>
      </c>
      <c r="O47">
        <f>COUNTIF(G:G,"2")</f>
        <v>2</v>
      </c>
    </row>
    <row r="48" spans="14:15">
      <c r="N48">
        <v>1</v>
      </c>
      <c r="O48">
        <f>COUNTIF(G:G,"1")</f>
        <v>6</v>
      </c>
    </row>
    <row r="49" spans="14:15">
      <c r="N49" t="s">
        <v>20</v>
      </c>
      <c r="O49" s="8">
        <f>(SUM(O44:O46))/(SUM(O44:O48))</f>
        <v>0.52941176470588236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Q50"/>
  <sheetViews>
    <sheetView tabSelected="1" workbookViewId="0">
      <selection activeCell="I25" sqref="I25"/>
    </sheetView>
  </sheetViews>
  <sheetFormatPr defaultRowHeight="15"/>
  <cols>
    <col min="1" max="1" width="31.140625" bestFit="1" customWidth="1"/>
    <col min="3" max="3" width="9.140625" style="9"/>
    <col min="5" max="5" width="27.28515625" bestFit="1" customWidth="1"/>
    <col min="6" max="6" width="9.140625" style="10"/>
    <col min="7" max="7" width="22.7109375" bestFit="1" customWidth="1"/>
    <col min="9" max="9" width="12" customWidth="1"/>
    <col min="10" max="10" width="13.140625" bestFit="1" customWidth="1"/>
    <col min="11" max="11" width="13.140625" customWidth="1"/>
    <col min="14" max="14" width="9.140625" style="10"/>
    <col min="17" max="17" width="9.140625" style="10"/>
  </cols>
  <sheetData>
    <row r="1" spans="1:17">
      <c r="A1" s="1" t="s">
        <v>7</v>
      </c>
      <c r="B1" s="1">
        <f>SUM('AP Physics C'!P2,'AP Physics 1'!O2,'AP Physics 2'!O2)</f>
        <v>82</v>
      </c>
      <c r="C1" s="19">
        <f>B1/(SUM($B$1:$B$5))</f>
        <v>0.58571428571428574</v>
      </c>
      <c r="I1" t="s">
        <v>64</v>
      </c>
      <c r="J1" t="s">
        <v>65</v>
      </c>
      <c r="K1" t="s">
        <v>66</v>
      </c>
    </row>
    <row r="2" spans="1:17">
      <c r="A2" s="1" t="s">
        <v>8</v>
      </c>
      <c r="B2" s="1">
        <f>SUM('AP Physics C'!P3,'AP Physics 1'!O3,'AP Physics 2'!O3)</f>
        <v>48</v>
      </c>
      <c r="C2" s="19">
        <f>B2/(SUM($B$1:$B$5))</f>
        <v>0.34285714285714286</v>
      </c>
      <c r="E2" t="s">
        <v>14</v>
      </c>
      <c r="F2" s="15">
        <f>AVERAGE('AP Physics C'!C2:C62,'AP Physics 1'!C2:C63,'AP Physics 2'!C2:C18)</f>
        <v>89.76571428571431</v>
      </c>
      <c r="H2" t="s">
        <v>27</v>
      </c>
      <c r="I2">
        <v>58</v>
      </c>
      <c r="J2" s="8">
        <f>I2/(SUM(I:I))</f>
        <v>0.42962962962962964</v>
      </c>
      <c r="K2" s="14">
        <v>3.66</v>
      </c>
      <c r="M2" t="s">
        <v>30</v>
      </c>
      <c r="N2" s="15">
        <v>3.22</v>
      </c>
      <c r="P2" t="s">
        <v>33</v>
      </c>
      <c r="Q2" s="15">
        <v>3.5</v>
      </c>
    </row>
    <row r="3" spans="1:17">
      <c r="A3" s="1" t="s">
        <v>9</v>
      </c>
      <c r="B3" s="1">
        <f>SUM('AP Physics C'!P4,'AP Physics 1'!O4,'AP Physics 2'!O4)</f>
        <v>10</v>
      </c>
      <c r="C3" s="19">
        <f>B3/(SUM($B$1:$B$5))</f>
        <v>7.1428571428571425E-2</v>
      </c>
      <c r="E3" t="s">
        <v>13</v>
      </c>
      <c r="F3" s="10">
        <f>AVERAGE('AP Physics C'!E2:E62,'AP Physics 1'!E2:E63,'AP Physics 2'!E2:E18)</f>
        <v>3.1457142857142859</v>
      </c>
      <c r="H3" t="s">
        <v>28</v>
      </c>
      <c r="I3">
        <v>60</v>
      </c>
      <c r="J3" s="8">
        <f>I3/(SUM(I:I))</f>
        <v>0.44444444444444442</v>
      </c>
      <c r="K3" s="14">
        <v>2.82</v>
      </c>
      <c r="M3" t="s">
        <v>31</v>
      </c>
      <c r="N3" s="15">
        <v>2.54</v>
      </c>
      <c r="P3" t="s">
        <v>34</v>
      </c>
      <c r="Q3" s="15">
        <v>2.59</v>
      </c>
    </row>
    <row r="4" spans="1:17">
      <c r="A4" s="1" t="s">
        <v>10</v>
      </c>
      <c r="B4" s="1">
        <f>SUM('AP Physics C'!P5,'AP Physics 1'!O5,'AP Physics 2'!O5)</f>
        <v>0</v>
      </c>
      <c r="C4" s="19">
        <f>B4/(SUM($B$1:$B$5))</f>
        <v>0</v>
      </c>
      <c r="E4" t="s">
        <v>12</v>
      </c>
      <c r="F4" s="10">
        <f>AVERAGE('AP Physics 1'!F2:F63,'AP Physics C'!G2:G62,'AP Physics 2'!F2:F18)</f>
        <v>3.1851851851851851</v>
      </c>
      <c r="H4" t="s">
        <v>29</v>
      </c>
      <c r="I4">
        <v>17</v>
      </c>
      <c r="J4" s="8">
        <f>I4/(SUM(I:I))</f>
        <v>0.12592592592592591</v>
      </c>
      <c r="K4" s="14">
        <v>2.82</v>
      </c>
      <c r="M4" t="s">
        <v>32</v>
      </c>
      <c r="N4" s="15">
        <v>2.75</v>
      </c>
      <c r="P4" t="s">
        <v>35</v>
      </c>
      <c r="Q4" s="15">
        <v>3.2</v>
      </c>
    </row>
    <row r="5" spans="1:17">
      <c r="A5" s="1" t="s">
        <v>11</v>
      </c>
      <c r="B5" s="1">
        <f>SUM('AP Physics C'!P6,'AP Physics 1'!O6,'AP Physics 2'!O6)</f>
        <v>0</v>
      </c>
      <c r="C5" s="19">
        <f>B5/(SUM($B$1:$B$5))</f>
        <v>0</v>
      </c>
    </row>
    <row r="6" spans="1:17">
      <c r="E6" t="s">
        <v>26</v>
      </c>
      <c r="F6" s="10">
        <f>(N2*J2)+(N3*J3)+(N4*J4)</f>
        <v>2.8585925925925921</v>
      </c>
    </row>
    <row r="7" spans="1:17">
      <c r="E7" t="s">
        <v>36</v>
      </c>
      <c r="F7" s="10">
        <f>(Q2*J2)+(Q3*J3)+(Q4*J4)</f>
        <v>3.0577777777777779</v>
      </c>
    </row>
    <row r="8" spans="1:17">
      <c r="A8" t="s">
        <v>63</v>
      </c>
      <c r="B8">
        <f>SUM('AP Physics 1'!O8)</f>
        <v>4</v>
      </c>
      <c r="I8" s="1" t="s">
        <v>73</v>
      </c>
      <c r="J8" s="1" t="s">
        <v>84</v>
      </c>
      <c r="K8" s="1" t="s">
        <v>75</v>
      </c>
      <c r="L8" s="1" t="s">
        <v>74</v>
      </c>
    </row>
    <row r="9" spans="1:17">
      <c r="A9" t="s">
        <v>15</v>
      </c>
      <c r="B9">
        <f>SUM('AP Physics 1'!O9)</f>
        <v>13</v>
      </c>
      <c r="I9" t="s">
        <v>76</v>
      </c>
      <c r="J9" s="8">
        <v>0.54300000000000004</v>
      </c>
      <c r="K9" s="8">
        <v>0.44700000000000001</v>
      </c>
      <c r="L9" s="8">
        <v>0.45500000000000002</v>
      </c>
    </row>
    <row r="10" spans="1:17">
      <c r="A10" t="s">
        <v>16</v>
      </c>
      <c r="B10">
        <f>SUM('AP Physics 1'!O10)</f>
        <v>14</v>
      </c>
      <c r="I10" t="s">
        <v>83</v>
      </c>
      <c r="J10" s="8">
        <v>0.56699999999999995</v>
      </c>
      <c r="K10" s="8">
        <v>0.45700000000000002</v>
      </c>
      <c r="L10" s="8">
        <v>0.47299999999999998</v>
      </c>
    </row>
    <row r="11" spans="1:17">
      <c r="A11" t="s">
        <v>17</v>
      </c>
      <c r="B11">
        <f>SUM('AP Physics 1'!O11)</f>
        <v>25</v>
      </c>
      <c r="I11" s="1" t="s">
        <v>78</v>
      </c>
      <c r="J11" s="19">
        <f>-(J9-J10)</f>
        <v>2.399999999999991E-2</v>
      </c>
      <c r="K11" s="19">
        <f t="shared" ref="K11:L11" si="0">-(K9-K10)</f>
        <v>1.0000000000000009E-2</v>
      </c>
      <c r="L11" s="19">
        <f t="shared" si="0"/>
        <v>1.799999999999996E-2</v>
      </c>
    </row>
    <row r="12" spans="1:17">
      <c r="A12" t="s">
        <v>18</v>
      </c>
      <c r="B12">
        <f>SUM('AP Physics 1'!O12)</f>
        <v>6</v>
      </c>
      <c r="I12" t="s">
        <v>77</v>
      </c>
      <c r="J12" s="8">
        <v>0.78600000000000003</v>
      </c>
      <c r="K12" s="8">
        <v>0.68899999999999995</v>
      </c>
      <c r="L12" s="8">
        <v>0.73399999999999999</v>
      </c>
    </row>
    <row r="13" spans="1:17">
      <c r="A13" t="s">
        <v>20</v>
      </c>
      <c r="B13" s="8">
        <f>SUM('AP Physics 1'!O13)</f>
        <v>0.5</v>
      </c>
      <c r="I13" t="s">
        <v>85</v>
      </c>
      <c r="J13" s="8">
        <v>0.879</v>
      </c>
      <c r="K13" s="8">
        <v>0.70099999999999996</v>
      </c>
      <c r="L13" s="8">
        <v>0.76300000000000001</v>
      </c>
    </row>
    <row r="14" spans="1:17">
      <c r="C14" s="9" t="s">
        <v>69</v>
      </c>
      <c r="D14" t="s">
        <v>67</v>
      </c>
      <c r="E14" t="s">
        <v>68</v>
      </c>
      <c r="I14" s="1" t="s">
        <v>79</v>
      </c>
      <c r="J14" s="19">
        <f>-(J12-J13)</f>
        <v>9.2999999999999972E-2</v>
      </c>
      <c r="K14" s="19">
        <f t="shared" ref="K14:L14" si="1">-(K12-K13)</f>
        <v>1.2000000000000011E-2</v>
      </c>
      <c r="L14" s="19">
        <f t="shared" si="1"/>
        <v>2.9000000000000026E-2</v>
      </c>
    </row>
    <row r="15" spans="1:17">
      <c r="A15" t="s">
        <v>25</v>
      </c>
      <c r="B15">
        <f>SUM('AP Physics 1'!O15)</f>
        <v>5</v>
      </c>
      <c r="C15" s="9">
        <f>B15/(SUM($B$15:$B$19))</f>
        <v>8.3333333333333329E-2</v>
      </c>
      <c r="D15" s="16">
        <v>0.06</v>
      </c>
      <c r="E15" s="16">
        <v>0.09</v>
      </c>
    </row>
    <row r="16" spans="1:17">
      <c r="A16" t="s">
        <v>15</v>
      </c>
      <c r="B16">
        <f>SUM('AP Physics 1'!O16)</f>
        <v>12</v>
      </c>
      <c r="C16" s="9">
        <f t="shared" ref="C16:C19" si="2">B16/(SUM($B$15:$B$19))</f>
        <v>0.2</v>
      </c>
      <c r="D16" s="16">
        <v>0.18</v>
      </c>
      <c r="E16" s="16">
        <v>0.18</v>
      </c>
      <c r="I16" t="s">
        <v>80</v>
      </c>
    </row>
    <row r="17" spans="1:8">
      <c r="A17" t="s">
        <v>16</v>
      </c>
      <c r="B17">
        <f>SUM('AP Physics 1'!O17)</f>
        <v>17</v>
      </c>
      <c r="C17" s="9">
        <f t="shared" si="2"/>
        <v>0.28333333333333333</v>
      </c>
      <c r="D17" s="16">
        <v>0.2</v>
      </c>
      <c r="E17" s="16">
        <v>0.18</v>
      </c>
    </row>
    <row r="18" spans="1:8">
      <c r="A18" t="s">
        <v>17</v>
      </c>
      <c r="B18">
        <f>SUM('AP Physics 1'!O18)</f>
        <v>19</v>
      </c>
      <c r="C18" s="9">
        <f t="shared" si="2"/>
        <v>0.31666666666666665</v>
      </c>
      <c r="D18" s="16">
        <v>0.31</v>
      </c>
      <c r="E18" s="16">
        <v>0.28000000000000003</v>
      </c>
    </row>
    <row r="19" spans="1:8">
      <c r="A19" t="s">
        <v>18</v>
      </c>
      <c r="B19">
        <f>SUM('AP Physics 1'!O19)</f>
        <v>7</v>
      </c>
      <c r="C19" s="9">
        <f t="shared" si="2"/>
        <v>0.11666666666666667</v>
      </c>
      <c r="D19" s="16">
        <v>0.25</v>
      </c>
      <c r="E19" s="16">
        <v>0.26</v>
      </c>
    </row>
    <row r="20" spans="1:8">
      <c r="A20" t="s">
        <v>24</v>
      </c>
      <c r="B20" s="8"/>
      <c r="C20" s="17">
        <f>SUM(C15:C17)</f>
        <v>0.56666666666666665</v>
      </c>
      <c r="D20" s="17">
        <v>0.44700000000000001</v>
      </c>
      <c r="E20" s="17">
        <v>0.45500000000000002</v>
      </c>
    </row>
    <row r="21" spans="1:8">
      <c r="A21" t="s">
        <v>70</v>
      </c>
      <c r="B21" s="8"/>
      <c r="C21" s="18">
        <v>0.5</v>
      </c>
      <c r="D21" s="18">
        <v>0.41</v>
      </c>
      <c r="E21" s="18">
        <v>0.42499999999999999</v>
      </c>
    </row>
    <row r="22" spans="1:8">
      <c r="A22" t="s">
        <v>71</v>
      </c>
      <c r="B22" s="8"/>
      <c r="C22" s="18">
        <f>C20-C21</f>
        <v>6.6666666666666652E-2</v>
      </c>
      <c r="D22" s="18">
        <f t="shared" ref="D22:E22" si="3">D20-D21</f>
        <v>3.7000000000000033E-2</v>
      </c>
      <c r="E22" s="18">
        <f t="shared" si="3"/>
        <v>3.0000000000000027E-2</v>
      </c>
    </row>
    <row r="24" spans="1:8">
      <c r="A24" t="s">
        <v>57</v>
      </c>
      <c r="B24" t="s">
        <v>47</v>
      </c>
      <c r="C24" s="9" t="s">
        <v>48</v>
      </c>
      <c r="D24" t="s">
        <v>1</v>
      </c>
      <c r="E24" t="s">
        <v>2</v>
      </c>
    </row>
    <row r="25" spans="1:8">
      <c r="A25" t="s">
        <v>44</v>
      </c>
      <c r="B25">
        <f>SUM('AP Physics C'!P23,'AP Physics 1'!O23,'AP Physics 2'!O23)</f>
        <v>0</v>
      </c>
      <c r="C25" s="7">
        <f>'AP Physics C'!P23</f>
        <v>0</v>
      </c>
      <c r="D25">
        <f>'AP Physics 2'!O23</f>
        <v>0</v>
      </c>
      <c r="E25">
        <f>SUM('AP Physics 1'!O23)</f>
        <v>0</v>
      </c>
      <c r="G25" t="s">
        <v>86</v>
      </c>
      <c r="H25" s="21">
        <f>((4*B25)+(3*B26)+(2*B27)+(1*B28)+(-1*B30)+(-2*B31)+(-3*B32)+(-4*B33))/(SUM(B25:B33))</f>
        <v>7.4074074074074077E-3</v>
      </c>
    </row>
    <row r="26" spans="1:8">
      <c r="A26" t="s">
        <v>38</v>
      </c>
      <c r="B26">
        <f>SUM('AP Physics C'!P24,'AP Physics 1'!O24,'AP Physics 2'!O24)</f>
        <v>1</v>
      </c>
      <c r="C26" s="7">
        <f>'AP Physics C'!P24</f>
        <v>0</v>
      </c>
      <c r="D26">
        <f>'AP Physics 2'!O24</f>
        <v>1</v>
      </c>
      <c r="E26">
        <f>SUM('AP Physics 1'!O24)</f>
        <v>0</v>
      </c>
      <c r="H26" s="20"/>
    </row>
    <row r="27" spans="1:8">
      <c r="A27" t="s">
        <v>39</v>
      </c>
      <c r="B27">
        <f>SUM('AP Physics C'!P25,'AP Physics 1'!O25,'AP Physics 2'!O25)</f>
        <v>3</v>
      </c>
      <c r="C27" s="7">
        <f>'AP Physics C'!P25</f>
        <v>2</v>
      </c>
      <c r="D27">
        <f>'AP Physics 2'!O25</f>
        <v>0</v>
      </c>
      <c r="E27">
        <f>SUM('AP Physics 1'!O25)</f>
        <v>1</v>
      </c>
      <c r="H27" s="20"/>
    </row>
    <row r="28" spans="1:8">
      <c r="A28" t="s">
        <v>40</v>
      </c>
      <c r="B28">
        <f>SUM('AP Physics C'!P26,'AP Physics 1'!O26,'AP Physics 2'!O26)</f>
        <v>33</v>
      </c>
      <c r="C28" s="7">
        <f>'AP Physics C'!P26</f>
        <v>9</v>
      </c>
      <c r="D28">
        <f>'AP Physics 2'!O26</f>
        <v>5</v>
      </c>
      <c r="E28">
        <f>SUM('AP Physics 1'!O26)</f>
        <v>19</v>
      </c>
      <c r="H28" s="20"/>
    </row>
    <row r="29" spans="1:8">
      <c r="A29" t="s">
        <v>41</v>
      </c>
      <c r="B29">
        <f>SUM('AP Physics C'!P27,'AP Physics 1'!O27,'AP Physics 2'!O27)</f>
        <v>64</v>
      </c>
      <c r="C29" s="7">
        <f>'AP Physics C'!P27</f>
        <v>30</v>
      </c>
      <c r="D29">
        <f>'AP Physics 2'!O27</f>
        <v>7</v>
      </c>
      <c r="E29">
        <f>SUM('AP Physics 1'!O27)</f>
        <v>27</v>
      </c>
      <c r="H29" s="20"/>
    </row>
    <row r="30" spans="1:8">
      <c r="A30" t="s">
        <v>42</v>
      </c>
      <c r="B30">
        <f>SUM('AP Physics C'!P28,'AP Physics 1'!O28,'AP Physics 2'!O28)</f>
        <v>27</v>
      </c>
      <c r="C30" s="7">
        <f>'AP Physics C'!P28</f>
        <v>12</v>
      </c>
      <c r="D30">
        <f>'AP Physics 2'!O28</f>
        <v>4</v>
      </c>
      <c r="E30">
        <f>SUM('AP Physics 1'!O28)</f>
        <v>11</v>
      </c>
      <c r="H30" s="20"/>
    </row>
    <row r="31" spans="1:8">
      <c r="A31" t="s">
        <v>43</v>
      </c>
      <c r="B31">
        <f>SUM('AP Physics C'!P29,'AP Physics 1'!O29,'AP Physics 2'!O29)</f>
        <v>7</v>
      </c>
      <c r="C31" s="7">
        <f>'AP Physics C'!P29</f>
        <v>5</v>
      </c>
      <c r="D31">
        <f>'AP Physics 2'!O29</f>
        <v>0</v>
      </c>
      <c r="E31">
        <f>SUM('AP Physics 1'!O29)</f>
        <v>2</v>
      </c>
      <c r="H31" s="20"/>
    </row>
    <row r="32" spans="1:8">
      <c r="A32" t="s">
        <v>45</v>
      </c>
      <c r="B32">
        <f>SUM('AP Physics C'!P30,'AP Physics 1'!O30,'AP Physics 2'!O30)</f>
        <v>0</v>
      </c>
      <c r="C32" s="7">
        <f>'AP Physics C'!P30</f>
        <v>0</v>
      </c>
      <c r="D32">
        <f>'AP Physics 2'!O30</f>
        <v>0</v>
      </c>
      <c r="E32">
        <f>SUM('AP Physics 1'!O30)</f>
        <v>0</v>
      </c>
      <c r="H32" s="20"/>
    </row>
    <row r="33" spans="1:8">
      <c r="A33" t="s">
        <v>46</v>
      </c>
      <c r="B33">
        <f>SUM('AP Physics C'!P31,'AP Physics 1'!O31,'AP Physics 2'!O31)</f>
        <v>0</v>
      </c>
      <c r="C33" s="7">
        <f>'AP Physics C'!P31</f>
        <v>0</v>
      </c>
      <c r="D33">
        <f>'AP Physics 2'!O31</f>
        <v>0</v>
      </c>
      <c r="E33">
        <f>SUM('AP Physics 1'!O31)</f>
        <v>0</v>
      </c>
      <c r="H33" s="20"/>
    </row>
    <row r="34" spans="1:8">
      <c r="H34" s="20"/>
    </row>
    <row r="35" spans="1:8">
      <c r="A35" t="s">
        <v>60</v>
      </c>
      <c r="B35" t="s">
        <v>47</v>
      </c>
      <c r="C35" s="9" t="s">
        <v>48</v>
      </c>
      <c r="D35" t="s">
        <v>1</v>
      </c>
      <c r="E35" t="s">
        <v>2</v>
      </c>
      <c r="H35" s="20"/>
    </row>
    <row r="36" spans="1:8">
      <c r="A36" t="s">
        <v>44</v>
      </c>
      <c r="B36">
        <f>SUM('AP Physics C'!P34,'AP Physics 1'!O34,'AP Physics 2'!O34)</f>
        <v>0</v>
      </c>
      <c r="C36" s="7">
        <f>'AP Physics C'!P34</f>
        <v>0</v>
      </c>
      <c r="D36">
        <f>'AP Physics 2'!O34</f>
        <v>0</v>
      </c>
      <c r="E36">
        <f>SUM('AP Physics 1'!O34)</f>
        <v>0</v>
      </c>
      <c r="G36" t="s">
        <v>87</v>
      </c>
      <c r="H36" s="21">
        <f t="shared" ref="H36" si="4">((4*B36)+(3*B37)+(2*B38)+(1*B39)+(-1*B41)+(-2*B42)+(-3*B43)+(-4*B44))/(SUM(B36:B44))</f>
        <v>2.9629629629629631E-2</v>
      </c>
    </row>
    <row r="37" spans="1:8">
      <c r="A37" t="s">
        <v>38</v>
      </c>
      <c r="B37">
        <f>SUM('AP Physics C'!P35,'AP Physics 1'!O35,'AP Physics 2'!O35)</f>
        <v>0</v>
      </c>
      <c r="C37" s="7">
        <f>'AP Physics C'!P35</f>
        <v>0</v>
      </c>
      <c r="D37">
        <f>'AP Physics 2'!O35</f>
        <v>0</v>
      </c>
      <c r="E37">
        <f>SUM('AP Physics 1'!O35)</f>
        <v>0</v>
      </c>
    </row>
    <row r="38" spans="1:8">
      <c r="A38" t="s">
        <v>39</v>
      </c>
      <c r="B38">
        <f>SUM('AP Physics C'!P36,'AP Physics 1'!O36,'AP Physics 2'!O36)</f>
        <v>3</v>
      </c>
      <c r="C38" s="7">
        <f>'AP Physics C'!P36</f>
        <v>1</v>
      </c>
      <c r="D38">
        <f>'AP Physics 2'!O36</f>
        <v>0</v>
      </c>
      <c r="E38">
        <f>SUM('AP Physics 1'!O36)</f>
        <v>2</v>
      </c>
    </row>
    <row r="39" spans="1:8">
      <c r="A39" t="s">
        <v>40</v>
      </c>
      <c r="B39">
        <f>SUM('AP Physics C'!P37,'AP Physics 1'!O37,'AP Physics 2'!O37)</f>
        <v>29</v>
      </c>
      <c r="C39" s="7">
        <f>'AP Physics C'!P37</f>
        <v>16</v>
      </c>
      <c r="D39">
        <f>'AP Physics 2'!O37</f>
        <v>2</v>
      </c>
      <c r="E39">
        <f>SUM('AP Physics 1'!O37)</f>
        <v>11</v>
      </c>
    </row>
    <row r="40" spans="1:8">
      <c r="A40" t="s">
        <v>41</v>
      </c>
      <c r="B40">
        <f>SUM('AP Physics C'!P38,'AP Physics 1'!O38,'AP Physics 2'!O38)</f>
        <v>74</v>
      </c>
      <c r="C40" s="7">
        <f>'AP Physics C'!P38</f>
        <v>34</v>
      </c>
      <c r="D40">
        <f>'AP Physics 2'!O38</f>
        <v>6</v>
      </c>
      <c r="E40">
        <f>SUM('AP Physics 1'!O38)</f>
        <v>34</v>
      </c>
    </row>
    <row r="41" spans="1:8">
      <c r="A41" t="s">
        <v>42</v>
      </c>
      <c r="B41">
        <f>SUM('AP Physics C'!P39,'AP Physics 1'!O39,'AP Physics 2'!O39)</f>
        <v>27</v>
      </c>
      <c r="C41" s="7">
        <f>'AP Physics C'!P39</f>
        <v>7</v>
      </c>
      <c r="D41">
        <f>'AP Physics 2'!O39</f>
        <v>7</v>
      </c>
      <c r="E41">
        <f>SUM('AP Physics 1'!O39)</f>
        <v>13</v>
      </c>
    </row>
    <row r="42" spans="1:8">
      <c r="A42" t="s">
        <v>43</v>
      </c>
      <c r="B42">
        <f>SUM('AP Physics C'!P40,'AP Physics 1'!O40,'AP Physics 2'!O40)</f>
        <v>2</v>
      </c>
      <c r="C42" s="7">
        <f>'AP Physics C'!P40</f>
        <v>0</v>
      </c>
      <c r="D42">
        <f>'AP Physics 2'!O40</f>
        <v>2</v>
      </c>
      <c r="E42">
        <f>SUM('AP Physics 1'!O40)</f>
        <v>0</v>
      </c>
    </row>
    <row r="43" spans="1:8">
      <c r="A43" t="s">
        <v>45</v>
      </c>
      <c r="B43">
        <f>SUM('AP Physics C'!P41,'AP Physics 1'!O41,'AP Physics 2'!O41)</f>
        <v>0</v>
      </c>
      <c r="C43" s="7">
        <f>'AP Physics C'!P41</f>
        <v>0</v>
      </c>
      <c r="D43">
        <f>'AP Physics 2'!O41</f>
        <v>0</v>
      </c>
      <c r="E43">
        <f>SUM('AP Physics 1'!O41)</f>
        <v>0</v>
      </c>
    </row>
    <row r="44" spans="1:8">
      <c r="A44" t="s">
        <v>46</v>
      </c>
      <c r="B44">
        <f>SUM('AP Physics C'!P42,'AP Physics 1'!O42,'AP Physics 2'!O42)</f>
        <v>0</v>
      </c>
      <c r="C44" s="7">
        <f>'AP Physics C'!P42</f>
        <v>0</v>
      </c>
      <c r="D44">
        <f>'AP Physics 2'!O42</f>
        <v>0</v>
      </c>
      <c r="E44">
        <f>SUM('AP Physics 1'!O42)</f>
        <v>0</v>
      </c>
    </row>
    <row r="46" spans="1:8">
      <c r="A46" t="s">
        <v>61</v>
      </c>
      <c r="C46" s="9" t="s">
        <v>48</v>
      </c>
      <c r="D46" t="s">
        <v>1</v>
      </c>
      <c r="E46" t="s">
        <v>2</v>
      </c>
    </row>
    <row r="47" spans="1:8">
      <c r="A47" t="s">
        <v>62</v>
      </c>
      <c r="C47" s="9">
        <v>0.93</v>
      </c>
      <c r="D47" s="8">
        <v>0.96</v>
      </c>
      <c r="E47" s="8">
        <v>0.97</v>
      </c>
    </row>
    <row r="48" spans="1:8">
      <c r="A48">
        <v>4</v>
      </c>
      <c r="C48" s="9">
        <v>0.9</v>
      </c>
      <c r="D48" s="8">
        <v>0.92500000000000004</v>
      </c>
      <c r="E48" s="8">
        <v>0.93</v>
      </c>
    </row>
    <row r="49" spans="1:5">
      <c r="A49">
        <v>3</v>
      </c>
      <c r="C49" s="9">
        <v>0.85</v>
      </c>
      <c r="D49" s="8">
        <v>0.86499999999999999</v>
      </c>
      <c r="E49" s="8">
        <v>0.9</v>
      </c>
    </row>
    <row r="50" spans="1:5">
      <c r="A50">
        <v>2</v>
      </c>
      <c r="C50" s="9">
        <v>0.8</v>
      </c>
      <c r="D50" s="8">
        <v>0.82499999999999996</v>
      </c>
      <c r="E50" s="8">
        <v>0.85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C1"/>
  <sheetViews>
    <sheetView topLeftCell="A97" workbookViewId="0">
      <selection activeCell="B18" sqref="B18"/>
    </sheetView>
  </sheetViews>
  <sheetFormatPr defaultRowHeight="15"/>
  <cols>
    <col min="3" max="3" width="9.1406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 Physics C</vt:lpstr>
      <vt:lpstr>AP Physics 1</vt:lpstr>
      <vt:lpstr>AP Physics 2</vt:lpstr>
      <vt:lpstr>Everybody</vt:lpstr>
      <vt:lpstr>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2023-05-08T16:06:53Z</dcterms:created>
  <dcterms:modified xsi:type="dcterms:W3CDTF">2024-07-25T19:11:16Z</dcterms:modified>
</cp:coreProperties>
</file>